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epa TREK\Sweden-Norway2023\"/>
    </mc:Choice>
  </mc:AlternateContent>
  <bookViews>
    <workbookView xWindow="0" yWindow="0" windowWidth="17256" windowHeight="5928" activeTab="5"/>
  </bookViews>
  <sheets>
    <sheet name="Matériel" sheetId="1" r:id="rId1"/>
    <sheet name="Nourriture étape_1" sheetId="14" r:id="rId2"/>
    <sheet name="Nourriture étape_2(Absiko)" sheetId="16" r:id="rId3"/>
    <sheet name="Nourriture étape_3 (Kautokeino)" sheetId="17" r:id="rId4"/>
    <sheet name="Parcours " sheetId="8" r:id="rId5"/>
    <sheet name="Feuille de route" sheetId="7" r:id="rId6"/>
    <sheet name="Dépenses " sheetId="9" r:id="rId7"/>
    <sheet name="Connaissances" sheetId="12" r:id="rId8"/>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7" i="8" l="1"/>
  <c r="Q7" i="8"/>
  <c r="E19" i="8"/>
  <c r="F19" i="8"/>
  <c r="E114" i="14"/>
  <c r="E115" i="14"/>
  <c r="D115" i="14"/>
  <c r="F3" i="14"/>
  <c r="F3" i="16"/>
  <c r="E49" i="17"/>
  <c r="E70" i="17"/>
  <c r="E63" i="16"/>
  <c r="E69" i="17"/>
  <c r="M23" i="14" l="1"/>
  <c r="E48" i="17"/>
  <c r="C53" i="17"/>
  <c r="E19" i="16" l="1"/>
  <c r="E20" i="16"/>
  <c r="E21" i="16"/>
  <c r="D40" i="16"/>
  <c r="C40" i="16"/>
  <c r="E45" i="16"/>
  <c r="E48" i="16"/>
  <c r="E97" i="14"/>
  <c r="D58" i="14"/>
  <c r="C58" i="14"/>
  <c r="E58" i="14" s="1"/>
  <c r="D57" i="14"/>
  <c r="C57" i="14"/>
  <c r="C69" i="14"/>
  <c r="E69" i="14" s="1"/>
  <c r="E57" i="14" l="1"/>
  <c r="E44" i="14"/>
  <c r="C47" i="16"/>
  <c r="E47" i="16" s="1"/>
  <c r="D66" i="16"/>
  <c r="C66" i="16"/>
  <c r="C44" i="16"/>
  <c r="E105" i="14"/>
  <c r="E5" i="16"/>
  <c r="E4" i="16"/>
  <c r="E110" i="14"/>
  <c r="E94" i="17"/>
  <c r="E93" i="17"/>
  <c r="E89" i="17"/>
  <c r="E88" i="17"/>
  <c r="E87" i="17"/>
  <c r="E86" i="17"/>
  <c r="E84" i="17"/>
  <c r="E83" i="17"/>
  <c r="E82" i="17"/>
  <c r="E81" i="17"/>
  <c r="E80" i="17"/>
  <c r="E79" i="17"/>
  <c r="E78" i="17"/>
  <c r="E77" i="17"/>
  <c r="E76" i="17"/>
  <c r="E75" i="17"/>
  <c r="E74" i="17"/>
  <c r="E73" i="17"/>
  <c r="E72" i="17"/>
  <c r="E71" i="17"/>
  <c r="E68" i="17"/>
  <c r="E67" i="17"/>
  <c r="E66" i="17"/>
  <c r="E65" i="17"/>
  <c r="E64" i="17"/>
  <c r="E63" i="17"/>
  <c r="E62" i="17"/>
  <c r="E61" i="17"/>
  <c r="E60" i="17"/>
  <c r="E59" i="17"/>
  <c r="E58" i="17"/>
  <c r="E57" i="17"/>
  <c r="E56" i="17"/>
  <c r="E55" i="17"/>
  <c r="E54" i="17"/>
  <c r="C52" i="17"/>
  <c r="E52" i="17" s="1"/>
  <c r="C51" i="17"/>
  <c r="E47" i="17"/>
  <c r="E46" i="17"/>
  <c r="E45" i="17"/>
  <c r="E44" i="17"/>
  <c r="J43" i="17"/>
  <c r="E43" i="17"/>
  <c r="K41" i="17"/>
  <c r="D41" i="17"/>
  <c r="E41" i="17" s="1"/>
  <c r="D40" i="17"/>
  <c r="D39" i="17"/>
  <c r="E39" i="17" s="1"/>
  <c r="D38" i="17"/>
  <c r="D37" i="17"/>
  <c r="E37" i="17" s="1"/>
  <c r="D36" i="17"/>
  <c r="D35" i="17"/>
  <c r="E35" i="17" s="1"/>
  <c r="D34" i="17"/>
  <c r="E33" i="17"/>
  <c r="E32" i="17"/>
  <c r="E31" i="17"/>
  <c r="E30" i="17"/>
  <c r="E29" i="17"/>
  <c r="E28" i="17"/>
  <c r="E27" i="17"/>
  <c r="F29" i="17"/>
  <c r="E25" i="17"/>
  <c r="E24" i="17"/>
  <c r="E23" i="17"/>
  <c r="E22" i="17"/>
  <c r="E21" i="17"/>
  <c r="E20" i="17"/>
  <c r="E18" i="17"/>
  <c r="E17" i="17"/>
  <c r="E16" i="17"/>
  <c r="E15" i="17"/>
  <c r="E14" i="17"/>
  <c r="E13" i="17"/>
  <c r="F12" i="17"/>
  <c r="H12" i="17" s="1"/>
  <c r="E12" i="17"/>
  <c r="E11" i="17"/>
  <c r="E10" i="17"/>
  <c r="E8" i="17"/>
  <c r="E7" i="17"/>
  <c r="F6" i="17"/>
  <c r="H6" i="17" s="1"/>
  <c r="E6" i="17"/>
  <c r="E5" i="17"/>
  <c r="E4" i="17"/>
  <c r="E91" i="14"/>
  <c r="E76" i="16"/>
  <c r="E75" i="16"/>
  <c r="E74" i="16"/>
  <c r="E73" i="16"/>
  <c r="C72" i="16"/>
  <c r="E72" i="16" s="1"/>
  <c r="E71" i="16"/>
  <c r="E70" i="16"/>
  <c r="E69" i="16"/>
  <c r="E68" i="16"/>
  <c r="E67" i="16"/>
  <c r="E65" i="16"/>
  <c r="E64" i="16"/>
  <c r="E62" i="16"/>
  <c r="E61" i="16"/>
  <c r="E60" i="16"/>
  <c r="E59" i="16"/>
  <c r="E58" i="16"/>
  <c r="E57" i="16"/>
  <c r="E56" i="16"/>
  <c r="E55" i="16"/>
  <c r="E54" i="16"/>
  <c r="E53" i="16"/>
  <c r="E52" i="16"/>
  <c r="E51" i="16"/>
  <c r="E50" i="16"/>
  <c r="E49" i="16"/>
  <c r="C46" i="16"/>
  <c r="E46" i="16" s="1"/>
  <c r="E43" i="16"/>
  <c r="J42" i="16"/>
  <c r="E42" i="16"/>
  <c r="D41" i="16"/>
  <c r="C41" i="16"/>
  <c r="D39" i="16"/>
  <c r="C39" i="16"/>
  <c r="D38" i="16"/>
  <c r="C38" i="16"/>
  <c r="D37" i="16"/>
  <c r="C37" i="16"/>
  <c r="E36" i="16"/>
  <c r="E35" i="16"/>
  <c r="E34" i="16"/>
  <c r="E33" i="16"/>
  <c r="E32" i="16"/>
  <c r="F33" i="16"/>
  <c r="E30" i="16"/>
  <c r="E29" i="16"/>
  <c r="E28" i="16"/>
  <c r="E27" i="16"/>
  <c r="E26" i="16"/>
  <c r="E25" i="16"/>
  <c r="E24" i="16"/>
  <c r="E18" i="16"/>
  <c r="F18" i="16"/>
  <c r="H18" i="16" s="1"/>
  <c r="E17" i="16"/>
  <c r="E16" i="16"/>
  <c r="E15" i="16"/>
  <c r="E14" i="16"/>
  <c r="E13" i="16"/>
  <c r="E12" i="16"/>
  <c r="E10" i="16"/>
  <c r="E9" i="16"/>
  <c r="E8" i="16"/>
  <c r="E7" i="16"/>
  <c r="F6" i="16"/>
  <c r="H6" i="16" s="1"/>
  <c r="E6" i="16"/>
  <c r="E45" i="14"/>
  <c r="E93" i="14"/>
  <c r="E99" i="14"/>
  <c r="E98" i="14"/>
  <c r="E9" i="14"/>
  <c r="E38" i="17" l="1"/>
  <c r="F58" i="17"/>
  <c r="E40" i="17"/>
  <c r="E34" i="17"/>
  <c r="E36" i="17"/>
  <c r="E66" i="16"/>
  <c r="E39" i="16"/>
  <c r="F53" i="16"/>
  <c r="H3" i="16"/>
  <c r="E40" i="16"/>
  <c r="E41" i="16"/>
  <c r="E44" i="16"/>
  <c r="E38" i="16"/>
  <c r="F3" i="17"/>
  <c r="H3" i="17" s="1"/>
  <c r="E51" i="17"/>
  <c r="E26" i="17"/>
  <c r="E37" i="16"/>
  <c r="E31" i="16"/>
  <c r="E39" i="14"/>
  <c r="C68" i="14"/>
  <c r="E68" i="14" s="1"/>
  <c r="C67" i="14"/>
  <c r="E67" i="14" s="1"/>
  <c r="C66" i="14"/>
  <c r="E66" i="14" s="1"/>
  <c r="F10" i="14"/>
  <c r="H10" i="14" s="1"/>
  <c r="H8" i="14"/>
  <c r="F7" i="14"/>
  <c r="E120" i="14"/>
  <c r="E119" i="14"/>
  <c r="E118" i="14"/>
  <c r="E117" i="14"/>
  <c r="E116" i="14"/>
  <c r="E113" i="14"/>
  <c r="E112" i="14"/>
  <c r="E111" i="14"/>
  <c r="E109" i="14"/>
  <c r="E108" i="14"/>
  <c r="E107" i="14"/>
  <c r="E106" i="14"/>
  <c r="E104" i="14"/>
  <c r="C102" i="14"/>
  <c r="E102" i="14" s="1"/>
  <c r="E29" i="14"/>
  <c r="E28" i="14"/>
  <c r="E96" i="14"/>
  <c r="E95" i="14"/>
  <c r="C94" i="14"/>
  <c r="E94" i="14" s="1"/>
  <c r="E92" i="14"/>
  <c r="E90" i="14"/>
  <c r="E89" i="14"/>
  <c r="E88" i="14"/>
  <c r="E87" i="14"/>
  <c r="E86" i="14"/>
  <c r="E85" i="14"/>
  <c r="E84" i="14"/>
  <c r="E83" i="14"/>
  <c r="E82" i="14"/>
  <c r="E81" i="14"/>
  <c r="E80" i="14"/>
  <c r="E79" i="14"/>
  <c r="E78" i="14"/>
  <c r="E77" i="14"/>
  <c r="E76" i="14"/>
  <c r="C73" i="14"/>
  <c r="E73" i="14" s="1"/>
  <c r="E72" i="14"/>
  <c r="E71" i="14"/>
  <c r="E70" i="14"/>
  <c r="E74" i="14"/>
  <c r="C65" i="14"/>
  <c r="C64" i="14"/>
  <c r="E64" i="14" s="1"/>
  <c r="E63" i="14"/>
  <c r="E62" i="14"/>
  <c r="C61" i="14"/>
  <c r="E61" i="14" s="1"/>
  <c r="J60" i="14"/>
  <c r="E60" i="14"/>
  <c r="E59" i="14"/>
  <c r="K56" i="14"/>
  <c r="D56" i="14"/>
  <c r="C56" i="14"/>
  <c r="D55" i="14"/>
  <c r="C55" i="14"/>
  <c r="D54" i="14"/>
  <c r="C54" i="14"/>
  <c r="D53" i="14"/>
  <c r="C53" i="14"/>
  <c r="D52" i="14"/>
  <c r="C52" i="14"/>
  <c r="D51" i="14"/>
  <c r="C51" i="14"/>
  <c r="D50" i="14"/>
  <c r="C50" i="14"/>
  <c r="D49" i="14"/>
  <c r="C49" i="14"/>
  <c r="E48" i="14"/>
  <c r="E47" i="14"/>
  <c r="E46" i="14"/>
  <c r="E43" i="14"/>
  <c r="E75" i="14"/>
  <c r="E42" i="14"/>
  <c r="E41" i="14"/>
  <c r="C40" i="14"/>
  <c r="E38" i="14"/>
  <c r="E37" i="14"/>
  <c r="E36" i="14"/>
  <c r="E35" i="14"/>
  <c r="E34" i="14"/>
  <c r="E33" i="14"/>
  <c r="E27" i="14"/>
  <c r="E26" i="14"/>
  <c r="E25" i="14"/>
  <c r="E24" i="14"/>
  <c r="E23" i="14"/>
  <c r="F22" i="14"/>
  <c r="H22" i="14" s="1"/>
  <c r="E22" i="14"/>
  <c r="E21" i="14"/>
  <c r="E20" i="14"/>
  <c r="E19" i="14"/>
  <c r="E18" i="14"/>
  <c r="E17" i="14"/>
  <c r="E15" i="14"/>
  <c r="E13" i="14"/>
  <c r="E12" i="14"/>
  <c r="E11" i="14"/>
  <c r="E10" i="14"/>
  <c r="E8" i="14"/>
  <c r="E7" i="14"/>
  <c r="E6" i="14"/>
  <c r="E5" i="14"/>
  <c r="E4" i="14"/>
  <c r="G3" i="16" l="1"/>
  <c r="I3" i="16" s="1"/>
  <c r="J3" i="16" s="1"/>
  <c r="F43" i="14"/>
  <c r="H3" i="14"/>
  <c r="G3" i="17"/>
  <c r="E50" i="14"/>
  <c r="E52" i="14"/>
  <c r="E54" i="14"/>
  <c r="E65" i="14"/>
  <c r="F78" i="14"/>
  <c r="E55" i="14"/>
  <c r="E49" i="14"/>
  <c r="E51" i="14"/>
  <c r="E53" i="14"/>
  <c r="E56" i="14"/>
  <c r="E40" i="14"/>
  <c r="E9" i="8"/>
  <c r="F9" i="8"/>
  <c r="E10" i="8"/>
  <c r="F10" i="8"/>
  <c r="E11" i="8"/>
  <c r="F11" i="8"/>
  <c r="E12" i="8"/>
  <c r="F12" i="8"/>
  <c r="E13" i="8"/>
  <c r="F13" i="8"/>
  <c r="E14" i="8"/>
  <c r="F14" i="8"/>
  <c r="E15" i="8"/>
  <c r="F15" i="8"/>
  <c r="E16" i="8"/>
  <c r="F16" i="8"/>
  <c r="E17" i="8"/>
  <c r="F17" i="8"/>
  <c r="E18" i="8"/>
  <c r="F18" i="8"/>
  <c r="F8" i="8"/>
  <c r="E8" i="8"/>
  <c r="O7" i="8"/>
  <c r="M7" i="8"/>
  <c r="N7" i="8" s="1"/>
  <c r="J7" i="8"/>
  <c r="K7" i="8" l="1"/>
  <c r="I3" i="17"/>
  <c r="J3" i="17" s="1"/>
  <c r="G3" i="14"/>
  <c r="I3" i="14" s="1"/>
  <c r="L7" i="8"/>
  <c r="J3" i="14" l="1"/>
  <c r="G7" i="8"/>
  <c r="H7" i="8" l="1"/>
  <c r="T7" i="8" s="1"/>
  <c r="I7" i="8"/>
  <c r="U7" i="8" s="1"/>
  <c r="S7" i="8"/>
  <c r="B26" i="9"/>
  <c r="B7" i="9"/>
</calcChain>
</file>

<file path=xl/sharedStrings.xml><?xml version="1.0" encoding="utf-8"?>
<sst xmlns="http://schemas.openxmlformats.org/spreadsheetml/2006/main" count="1331" uniqueCount="741">
  <si>
    <t>Chaussures</t>
  </si>
  <si>
    <t>Polaire</t>
  </si>
  <si>
    <t>GPS</t>
  </si>
  <si>
    <t>Lunettes de soleil</t>
  </si>
  <si>
    <t>Masque de ski</t>
  </si>
  <si>
    <t>lien internet</t>
  </si>
  <si>
    <t>NeoAir® XTherm™ Sleeping Pad (large)</t>
  </si>
  <si>
    <t>2 paires de chaussettes de ski</t>
  </si>
  <si>
    <t>2 paires de chaussettes fines style capilene</t>
  </si>
  <si>
    <t>1 paire chaude pour la tente</t>
  </si>
  <si>
    <t>3 caleçons (pas de cotton)</t>
  </si>
  <si>
    <t>un sur-pantalon  (amovible par tirettes)</t>
  </si>
  <si>
    <t>un pantalon léger</t>
  </si>
  <si>
    <t>2 sous-vêtements techniques haut</t>
  </si>
  <si>
    <t>1 sous-vêtement technique bas</t>
  </si>
  <si>
    <t>1 bodywarmer (polaire sans manche)</t>
  </si>
  <si>
    <t>1 doudounne</t>
  </si>
  <si>
    <t>1 veste gore-tex</t>
  </si>
  <si>
    <t>1 cagoule capilene</t>
  </si>
  <si>
    <t>2 bonnets</t>
  </si>
  <si>
    <t>1 buff</t>
  </si>
  <si>
    <t>1 paire de sous gants</t>
  </si>
  <si>
    <t>2 paire de moufles</t>
  </si>
  <si>
    <t>1 paire de surgants</t>
  </si>
  <si>
    <t>Lampe frontale + piles de rechanges.</t>
  </si>
  <si>
    <t>Sac à dos 65-75 l</t>
  </si>
  <si>
    <t>Couteau léger style petit canif</t>
  </si>
  <si>
    <t>Gourde (1 litre)</t>
  </si>
  <si>
    <t>Sac de couchage</t>
  </si>
  <si>
    <t>Sac a viande</t>
  </si>
  <si>
    <t>thermarest</t>
  </si>
  <si>
    <t>Lunettes de soleil (niveau 4 lunettes de glacier)</t>
  </si>
  <si>
    <t>Masque de ski pour les jours de grand vent</t>
  </si>
  <si>
    <t>Mouchoirs</t>
  </si>
  <si>
    <t>Crème solaire / lipstick</t>
  </si>
  <si>
    <t>1 Briquet</t>
  </si>
  <si>
    <t>Brosse a dent/dentifrice/medocs/compeed</t>
  </si>
  <si>
    <t>téléphone portable / Carte identite / Carte Visa</t>
  </si>
  <si>
    <t>1 couverture de survie</t>
  </si>
  <si>
    <t>Matos perso réservé à Cap Expé</t>
  </si>
  <si>
    <t>tente 4 saison 4 personnes Wechsel</t>
  </si>
  <si>
    <t>sardines à neige</t>
  </si>
  <si>
    <t>tapis de sol  – parebrise camion</t>
  </si>
  <si>
    <t>4 sac de couchage -20°C (900 de duvet)</t>
  </si>
  <si>
    <t>4 sac à viande (sous-sac de couchage)</t>
  </si>
  <si>
    <t>4 sacs autogonflables thermarest</t>
  </si>
  <si>
    <t>1 sac ikea</t>
  </si>
  <si>
    <t>2 réchauds</t>
  </si>
  <si>
    <t>6 bouteilles essence 900ml</t>
  </si>
  <si>
    <t>1 set de casseroles</t>
  </si>
  <si>
    <t>Casserole double parois pour la fonte de neige</t>
  </si>
  <si>
    <t>4 thermos</t>
  </si>
  <si>
    <t>2 pelles</t>
  </si>
  <si>
    <t>4 bols et couverts en plastique</t>
  </si>
  <si>
    <t>1 pulka</t>
  </si>
  <si>
    <t>4 paires de ski de rando nordique</t>
  </si>
  <si>
    <t>4 paires de bâtons</t>
  </si>
  <si>
    <t>4 paires de peaux</t>
  </si>
  <si>
    <t>4 paires des chaussures de ski de randos nordiques</t>
  </si>
  <si>
    <t>1 sac de transport des ski</t>
  </si>
  <si>
    <t>fart anti collage</t>
  </si>
  <si>
    <t>boussole</t>
  </si>
  <si>
    <t>cartes</t>
  </si>
  <si>
    <t>porte carte</t>
  </si>
  <si>
    <t>crème solaire</t>
  </si>
  <si>
    <t>duck tape + colsons</t>
  </si>
  <si>
    <t>1 paire de gant en duvet de secours</t>
  </si>
  <si>
    <t>1 paire de surgants de secoures</t>
  </si>
  <si>
    <t>1 paire de lunette de secours</t>
  </si>
  <si>
    <t>2 cordes de 6 m</t>
  </si>
  <si>
    <t>pharmacie de secours</t>
  </si>
  <si>
    <t>strapal tape / compeed</t>
  </si>
  <si>
    <t>pommade mains crevasse</t>
  </si>
  <si>
    <t>Préparation du matériel (17/02/2022 → 27/02/2022)</t>
  </si>
  <si>
    <t>Matos</t>
  </si>
  <si>
    <r>
      <t>Thomas</t>
    </r>
    <r>
      <rPr>
        <sz val="8"/>
        <color rgb="FF3A3A3A"/>
        <rFont val="Roboto"/>
      </rPr>
      <t> (185cm, taille M/L)</t>
    </r>
  </si>
  <si>
    <t>Bonnet / Chapka</t>
  </si>
  <si>
    <t>Mammut</t>
  </si>
  <si>
    <t>Tour de coup</t>
  </si>
  <si>
    <t>Buff laine de merinos</t>
  </si>
  <si>
    <t>Sous couche jambe</t>
  </si>
  <si>
    <t>Patagonia Capilaine Air Bottoms</t>
  </si>
  <si>
    <t>Pantalon</t>
  </si>
  <si>
    <t>Mammut: Sota HS</t>
  </si>
  <si>
    <t>Sur-couche pantalon</t>
  </si>
  <si>
    <t>Mountain Hardwear: Exposure gore tex pro</t>
  </si>
  <si>
    <t>Sous couche haut du corps</t>
  </si>
  <si>
    <t>Mammut: Vadret Half zip longsleeve</t>
  </si>
  <si>
    <t>Patagonia r2 techface</t>
  </si>
  <si>
    <t>Duvet</t>
  </si>
  <si>
    <t>The North Face: 800 down filling</t>
  </si>
  <si>
    <t>Sur-Couche veste</t>
  </si>
  <si>
    <t>Arc Teryx: Rush jacket</t>
  </si>
  <si>
    <t>Sous-gant</t>
  </si>
  <si>
    <t>Forklaz en laine mérinos</t>
  </si>
  <si>
    <t>Gants</t>
  </si>
  <si>
    <t>Sur-moufles</t>
  </si>
  <si>
    <t>MISSING</t>
  </si>
  <si>
    <t>Boussole </t>
  </si>
  <si>
    <t>Recta+ DP2</t>
  </si>
  <si>
    <t>GPS de marche</t>
  </si>
  <si>
    <t>Matos personnel idéal pour 10 jours</t>
  </si>
  <si>
    <t>Sac de couchage synthétique (-15 degrés)</t>
  </si>
  <si>
    <t>Sac à viande en polartec (pour les frileux)</t>
  </si>
  <si>
    <t>Matelas mousse « cellules fermées » ne prenant pas l’eau</t>
  </si>
  <si>
    <t>Thermarest</t>
  </si>
  <si>
    <t>2 longs caleçons en carline (1 de jour et de nuit)</t>
  </si>
  <si>
    <t>1 capilène fine manches longues</t>
  </si>
  <si>
    <t>(1 capilène fine manches courtes)</t>
  </si>
  <si>
    <t>1 capilène moyenne</t>
  </si>
  <si>
    <t>1 polar</t>
  </si>
  <si>
    <t>4×1 paire de bas fine capilène (indispensables)</t>
  </si>
  <si>
    <t>2×1 paire de bas capilène moyenne</t>
  </si>
  <si>
    <t>1 paire de sous-gants en capilène fine</t>
  </si>
  <si>
    <t>1 paire de sous-gants en capilène moyenne</t>
  </si>
  <si>
    <t>1 paire de mouffles</t>
  </si>
  <si>
    <t>1 cagoule polar +1 bonnet en laine</t>
  </si>
  <si>
    <t>1 veste et sur-pantalon en Gortex ou micropore</t>
  </si>
  <si>
    <t>1 pantalon séchage rapide</t>
  </si>
  <si>
    <t>1 paire de guêtres</t>
  </si>
  <si>
    <t>1 sac pour mettre les chaussures dans le sac de couchage</t>
  </si>
  <si>
    <t>1 bon sac a dos 70+15l (Lowe par exemple)</t>
  </si>
  <si>
    <t>1 lampe frontale</t>
  </si>
  <si>
    <t>1 paire de lunettes de glacier</t>
  </si>
  <si>
    <t>2 bandanas</t>
  </si>
  <si>
    <t>Matos de groupe pour 10 jours et 5 personnes</t>
  </si>
  <si>
    <t>2 tentes igloo self standing (2 et 3 personnes)</t>
  </si>
  <si>
    <t>2 tapis de sol alu supplémentaires</t>
  </si>
  <si>
    <t>2 pelles à neige</t>
  </si>
  <si>
    <t>2 réchauds MSR</t>
  </si>
  <si>
    <t>0.5l d’essence minimum par jour (fondre 15l par jour)</t>
  </si>
  <si>
    <t>2 pare vents</t>
  </si>
  <si>
    <t>2 sous réchauds (carton entouré d’aluminium)</t>
  </si>
  <si>
    <t>1 tube de pxte à allumer les réchauds</t>
  </si>
  <si>
    <t>10 briquets non électroniques</t>
  </si>
  <si>
    <t>2 casseroles</t>
  </si>
  <si>
    <t>6 fourchettes et cuillières en acrylates</t>
  </si>
  <si>
    <t>5 bols</t>
  </si>
  <si>
    <t>2 boussoles</t>
  </si>
  <si>
    <t>1 porte carte</t>
  </si>
  <si>
    <t>1 petite corde pour puiser de l’eau dans les ruisseaux</t>
  </si>
  <si>
    <t>1 corde légère d’alpinisme pour le sauvetage</t>
  </si>
  <si>
    <t>3 grandes sangles</t>
  </si>
  <si>
    <t>2 poulies</t>
  </si>
  <si>
    <t>5 prussics</t>
  </si>
  <si>
    <t>6 mousquetons</t>
  </si>
  <si>
    <t>1 descendeur</t>
  </si>
  <si>
    <t>micropur</t>
  </si>
  <si>
    <t>1 paires de batons télescopiques supplémentaires</t>
  </si>
  <si>
    <t>https://capexpe.org/expes/sarek1994/gpages/nourriture/</t>
  </si>
  <si>
    <t>doudoune Makalu</t>
  </si>
  <si>
    <t>https://www.auvieuxcampeur.fr/montre-altimetre-granita-3-jaune.html</t>
  </si>
  <si>
    <t>Steps</t>
  </si>
  <si>
    <t>Jackvik-Vasterfjäll</t>
  </si>
  <si>
    <t xml:space="preserve">Vasterfjäll-Kvikkjok </t>
  </si>
  <si>
    <t>Distance (Kms)</t>
  </si>
  <si>
    <t>Duration (days)</t>
  </si>
  <si>
    <t>Minimum</t>
  </si>
  <si>
    <t>Maximum</t>
  </si>
  <si>
    <t>Kvikkjok-Bielatjahkka</t>
  </si>
  <si>
    <t>Bielatjakka-Ritsem</t>
  </si>
  <si>
    <t>Ritsem-Kebnekaise</t>
  </si>
  <si>
    <t>Kebnekaise-Abisko</t>
  </si>
  <si>
    <t>Transport</t>
  </si>
  <si>
    <t>*Simloc hotel</t>
  </si>
  <si>
    <t>Use the code: 2044 at the main entrance, and you will easily enter the hotel,
regardless of the time you will arrive!
On the front desk you will find an envelope with your name &amp; room number.</t>
  </si>
  <si>
    <t>Arjeplog ( Simloc Hotel)* any time</t>
  </si>
  <si>
    <t>Lu</t>
  </si>
  <si>
    <t>Ma</t>
  </si>
  <si>
    <t>Me</t>
  </si>
  <si>
    <t>Je</t>
  </si>
  <si>
    <t>Ve</t>
  </si>
  <si>
    <t>Sa</t>
  </si>
  <si>
    <t>Di</t>
  </si>
  <si>
    <t>Arrive Arjeplog busstation 13h10</t>
  </si>
  <si>
    <t>BYAVÄGEN 6
Jäckvik</t>
  </si>
  <si>
    <t xml:space="preserve">Hotel morning </t>
  </si>
  <si>
    <t>Hotel evening</t>
  </si>
  <si>
    <t>BYAVÄGEN 6
Jäckvik 15h00</t>
  </si>
  <si>
    <t>BYAVÄGEN 6
Jäckvik 11h00</t>
  </si>
  <si>
    <t>**</t>
  </si>
  <si>
    <t>Depart Jörn Stn 19h19**</t>
  </si>
  <si>
    <t>***</t>
  </si>
  <si>
    <t>Arrive Stockholm central 12h36</t>
  </si>
  <si>
    <t>Arrive Jörn Stn 9h00</t>
  </si>
  <si>
    <t>Arrive Stockholm stn 6h22</t>
  </si>
  <si>
    <t>Depart Arjeplog busstation 7h00</t>
  </si>
  <si>
    <t>Depart 16h22 Bruxelles ***</t>
  </si>
  <si>
    <t>Arrive Jäckvik 16h20</t>
  </si>
  <si>
    <t>****</t>
  </si>
  <si>
    <t>*****</t>
  </si>
  <si>
    <t>Depart Jörn stn 10h35 ****</t>
  </si>
  <si>
    <t>Depart Arjeplog 15h30 *****</t>
  </si>
  <si>
    <t xml:space="preserve">Arrive Jörn stn:08h35 </t>
  </si>
  <si>
    <t>Depart Sthlm Central: 21h56 (6*)</t>
  </si>
  <si>
    <t>6*</t>
  </si>
  <si>
    <t>Seat 61, 62 in carriage 13</t>
  </si>
  <si>
    <t>Train92</t>
  </si>
  <si>
    <t>Aventure Nordique</t>
  </si>
  <si>
    <t>Lecomte</t>
  </si>
  <si>
    <t>Chaussures alfa</t>
  </si>
  <si>
    <t>Tente Hilleberg kaitum 2</t>
  </si>
  <si>
    <t>Vieux campeur</t>
  </si>
  <si>
    <t>Montre altimètre granita airn</t>
  </si>
  <si>
    <t>Sifflet-thermomètre-boussole</t>
  </si>
  <si>
    <t>Alpisport</t>
  </si>
  <si>
    <t>Colle cicatrisante</t>
  </si>
  <si>
    <t>Basecamp</t>
  </si>
  <si>
    <t>Hubo (duct tape)</t>
  </si>
  <si>
    <t>Decathlon</t>
  </si>
  <si>
    <t>Helly Hansen NV 1e couche</t>
  </si>
  <si>
    <t>Frontale PETZL AKTIK+ frontale PETZL TIKKINA</t>
  </si>
  <si>
    <t>kit couture reparation</t>
  </si>
  <si>
    <t>Elastoplaste</t>
  </si>
  <si>
    <t>Dividalhyttta-Kilpisjarvi</t>
  </si>
  <si>
    <t>Kautokeino-Alta</t>
  </si>
  <si>
    <t>Matériel</t>
  </si>
  <si>
    <t>Fixation ski</t>
  </si>
  <si>
    <t>Ski de randonnée</t>
  </si>
  <si>
    <t>Peau de phoque</t>
  </si>
  <si>
    <t>Chaussons en duvet</t>
  </si>
  <si>
    <t>Première couche</t>
  </si>
  <si>
    <t>Deuxieme couche</t>
  </si>
  <si>
    <t>Troisième couche</t>
  </si>
  <si>
    <t>Quatrième couche</t>
  </si>
  <si>
    <t>Cinquième couche</t>
  </si>
  <si>
    <t>Thermos</t>
  </si>
  <si>
    <t>Gourde pipi</t>
  </si>
  <si>
    <t>Bâtons</t>
  </si>
  <si>
    <t>Briquets</t>
  </si>
  <si>
    <t>Allumettes</t>
  </si>
  <si>
    <t>GoPro</t>
  </si>
  <si>
    <t>Marque</t>
  </si>
  <si>
    <t>information</t>
  </si>
  <si>
    <t>Prix d'achat</t>
  </si>
  <si>
    <t>Statut</t>
  </si>
  <si>
    <t>Sac de couchage 1</t>
  </si>
  <si>
    <t>Sac de couchage 2</t>
  </si>
  <si>
    <t>Cumulus</t>
  </si>
  <si>
    <t>Vallandré</t>
  </si>
  <si>
    <t>Sac à viande en soie</t>
  </si>
  <si>
    <t>seat to summit</t>
  </si>
  <si>
    <t>ok</t>
  </si>
  <si>
    <t>Helly Hansen</t>
  </si>
  <si>
    <t>polypropilène/polyester</t>
  </si>
  <si>
    <t>Polaire sans manche</t>
  </si>
  <si>
    <t>petite doudoune orange synth</t>
  </si>
  <si>
    <t>Patagonia</t>
  </si>
  <si>
    <t>Gore-tex</t>
  </si>
  <si>
    <t>Simond</t>
  </si>
  <si>
    <t>Thermos 1</t>
  </si>
  <si>
    <t>Thermos 2</t>
  </si>
  <si>
    <t>400 mL</t>
  </si>
  <si>
    <t xml:space="preserve">1 L </t>
  </si>
  <si>
    <t>Nalgene</t>
  </si>
  <si>
    <t>1L</t>
  </si>
  <si>
    <t>Gourde</t>
  </si>
  <si>
    <t>Airn granita</t>
  </si>
  <si>
    <t>Montre altimètre</t>
  </si>
  <si>
    <t>Fischer</t>
  </si>
  <si>
    <t>excursion 88 crown</t>
  </si>
  <si>
    <t>Peau de phoque easy skin</t>
  </si>
  <si>
    <t>Colletex</t>
  </si>
  <si>
    <t>moitié de peau</t>
  </si>
  <si>
    <t>peau complète</t>
  </si>
  <si>
    <t xml:space="preserve">norme NNB magnum </t>
  </si>
  <si>
    <t>Collant1</t>
  </si>
  <si>
    <t>Collant2</t>
  </si>
  <si>
    <t>synthétique</t>
  </si>
  <si>
    <t>arc'teryx</t>
  </si>
  <si>
    <t>Buff1</t>
  </si>
  <si>
    <t>Buff2</t>
  </si>
  <si>
    <t>Cagoule coupe-vent</t>
  </si>
  <si>
    <t>check</t>
  </si>
  <si>
    <t>Masque vent</t>
  </si>
  <si>
    <t>photochromatique</t>
  </si>
  <si>
    <t>Smartwool</t>
  </si>
  <si>
    <t>Chaussettes 1</t>
  </si>
  <si>
    <t>Chaussettes 2</t>
  </si>
  <si>
    <t>Chaussettes 3</t>
  </si>
  <si>
    <t>Sous-chausettes</t>
  </si>
  <si>
    <t>Sous-chausettes en soie</t>
  </si>
  <si>
    <t>x2</t>
  </si>
  <si>
    <t>Chaussettes vapour barrier</t>
  </si>
  <si>
    <t>Pantalon coupe-vent</t>
  </si>
  <si>
    <t>Slip1</t>
  </si>
  <si>
    <t>Slip2</t>
  </si>
  <si>
    <t>synthetique</t>
  </si>
  <si>
    <t>Fart pour peau et ski</t>
  </si>
  <si>
    <t>Gands de skis</t>
  </si>
  <si>
    <t>Mouffle -30°C</t>
  </si>
  <si>
    <t>Gands mitaine combi mouffle</t>
  </si>
  <si>
    <t>Rab</t>
  </si>
  <si>
    <t>gore-tex</t>
  </si>
  <si>
    <t>Sur-gand</t>
  </si>
  <si>
    <t>Black Diamond</t>
  </si>
  <si>
    <t>Sous-gand soie</t>
  </si>
  <si>
    <t>Sous gand merinos</t>
  </si>
  <si>
    <t>Leiki</t>
  </si>
  <si>
    <t xml:space="preserve">Tente </t>
  </si>
  <si>
    <t>Hilleberg</t>
  </si>
  <si>
    <t>Protège-pare brise</t>
  </si>
  <si>
    <t>Tapis de sol mousse</t>
  </si>
  <si>
    <t xml:space="preserve">Matelas gonflant </t>
  </si>
  <si>
    <t>Lecteur mp3</t>
  </si>
  <si>
    <t>Piles AAA</t>
  </si>
  <si>
    <t>Piles AA</t>
  </si>
  <si>
    <t>E-book</t>
  </si>
  <si>
    <t>Kinde</t>
  </si>
  <si>
    <t>Kit casseroles MSR</t>
  </si>
  <si>
    <t>Rechaud whisperlite</t>
  </si>
  <si>
    <t>support kevlar/carbone</t>
  </si>
  <si>
    <t>Essence C</t>
  </si>
  <si>
    <t>Sifflet boussole thermomètre</t>
  </si>
  <si>
    <t>Multitool</t>
  </si>
  <si>
    <t>de chez Hubo</t>
  </si>
  <si>
    <t>Duct tape</t>
  </si>
  <si>
    <t>Fil de fer</t>
  </si>
  <si>
    <t>Frontale1</t>
  </si>
  <si>
    <t>Frontale2</t>
  </si>
  <si>
    <t>Powerbank1</t>
  </si>
  <si>
    <t>Trousse de secours</t>
  </si>
  <si>
    <t>Ancrage tentes</t>
  </si>
  <si>
    <t>Smartphone + cable</t>
  </si>
  <si>
    <t>Garmin GPS + cable</t>
  </si>
  <si>
    <t>Garmin mini in  + cable</t>
  </si>
  <si>
    <t>Oreiller</t>
  </si>
  <si>
    <t>Cagoule léger</t>
  </si>
  <si>
    <t>à checker</t>
  </si>
  <si>
    <t>camelock pour peau</t>
  </si>
  <si>
    <t>Epingle de sureté</t>
  </si>
  <si>
    <t>Pince à épiler</t>
  </si>
  <si>
    <t>Balayette</t>
  </si>
  <si>
    <t>carrefour</t>
  </si>
  <si>
    <t>Pelle à neige</t>
  </si>
  <si>
    <t>scie à neige</t>
  </si>
  <si>
    <t>Plume</t>
  </si>
  <si>
    <t>Pantalon style alpinisme</t>
  </si>
  <si>
    <t>Cartes</t>
  </si>
  <si>
    <t>Trousse de secours*</t>
  </si>
  <si>
    <t>Petzl Aktik</t>
  </si>
  <si>
    <t>8x pansement grand</t>
  </si>
  <si>
    <t>8x pansement moyen</t>
  </si>
  <si>
    <t>8x pansement petit</t>
  </si>
  <si>
    <t>1x bandage</t>
  </si>
  <si>
    <t>4x compresses</t>
  </si>
  <si>
    <t>3x strips suture</t>
  </si>
  <si>
    <t>Colle Derma + flex</t>
  </si>
  <si>
    <t>1x sparadra</t>
  </si>
  <si>
    <t>1x savon</t>
  </si>
  <si>
    <t>cicalfate 40 mL</t>
  </si>
  <si>
    <t>Vaseline 100 mL</t>
  </si>
  <si>
    <t>Labello 5 mL</t>
  </si>
  <si>
    <t>Carnet de voyage</t>
  </si>
  <si>
    <t>Crayons</t>
  </si>
  <si>
    <t>Hygiène/soin</t>
  </si>
  <si>
    <t>boules quies 4X</t>
  </si>
  <si>
    <t>savon solide</t>
  </si>
  <si>
    <t>Brosse à dent</t>
  </si>
  <si>
    <t>Dentificre</t>
  </si>
  <si>
    <t>isobetadine 15 mL</t>
  </si>
  <si>
    <t>Medicaments</t>
  </si>
  <si>
    <t>Consti-transilx5</t>
  </si>
  <si>
    <t>Omnibionta3 (30 gélules)</t>
  </si>
  <si>
    <t>5x compresses</t>
  </si>
  <si>
    <t>7x compress non-adhérentes</t>
  </si>
  <si>
    <t>2x campeed talons</t>
  </si>
  <si>
    <t>10x steri-strip</t>
  </si>
  <si>
    <t>coupe-ongle</t>
  </si>
  <si>
    <t>Lame de scalepel x1</t>
  </si>
  <si>
    <t xml:space="preserve">Trousse de secours  (Forclaz) </t>
  </si>
  <si>
    <t>3x grandes compresses non-adhérentes</t>
  </si>
  <si>
    <t>D-cure 25,000 I.E. x2</t>
  </si>
  <si>
    <t>Sac étanche 35L</t>
  </si>
  <si>
    <t>Carnets jeux</t>
  </si>
  <si>
    <t>Couverture de survie</t>
  </si>
  <si>
    <t>Harnet pulka</t>
  </si>
  <si>
    <t>Nicolas borchers</t>
  </si>
  <si>
    <t>Pulka</t>
  </si>
  <si>
    <t>Tissu cordura pulka</t>
  </si>
  <si>
    <t>Nicolas Borchers</t>
  </si>
  <si>
    <t>bouteilles pompe réchaud + pompe Nicolas Borchers de secours</t>
  </si>
  <si>
    <t>Réparation matelas thermarest</t>
  </si>
  <si>
    <t>degré declinaison boussole</t>
  </si>
  <si>
    <t>entretien pompe</t>
  </si>
  <si>
    <t>Motel L Hammarby Sjöstad</t>
  </si>
  <si>
    <t>Motel L Hammarby Sjöstad (7*)</t>
  </si>
  <si>
    <t>7*</t>
  </si>
  <si>
    <t>Hammarby Allé 41, Södermalm, Stockholm</t>
  </si>
  <si>
    <t>Montage tente vent et mouffles</t>
  </si>
  <si>
    <t>Buscopan</t>
  </si>
  <si>
    <t>Avion Sarah 14h30 Arlanda airport (ARN)</t>
  </si>
  <si>
    <t>http://pr.chauveau.free.fr/spip/spip.php?article36</t>
  </si>
  <si>
    <t>Kilpsijarvi-Raittijärvi</t>
  </si>
  <si>
    <t>Raittijärvi-kautokeino</t>
  </si>
  <si>
    <t>Petit déjeuner</t>
  </si>
  <si>
    <t>Poids (g)</t>
  </si>
  <si>
    <t>Energie (kCal)</t>
  </si>
  <si>
    <t>Energie (kCal) /100g</t>
  </si>
  <si>
    <t>Journée</t>
  </si>
  <si>
    <t>Cruesli chocolate (Quaker)</t>
  </si>
  <si>
    <t>Cruesli 4 nuts (Quaker)</t>
  </si>
  <si>
    <t>Granola nuts and seed (Quaker)</t>
  </si>
  <si>
    <t>Crunchy granola honey (JORDANS)</t>
  </si>
  <si>
    <t>Flocons d'avoine (quaker)</t>
  </si>
  <si>
    <t>Energie (kCal)/jour</t>
  </si>
  <si>
    <t>Wasa Vezelrijk</t>
  </si>
  <si>
    <t>Wasa sesam</t>
  </si>
  <si>
    <t>Wasa (lightgewicht)</t>
  </si>
  <si>
    <t>Poids (g)/jour</t>
  </si>
  <si>
    <t>Beurre</t>
  </si>
  <si>
    <t>Fromage1</t>
  </si>
  <si>
    <t>Fromage2</t>
  </si>
  <si>
    <t>Fromage3</t>
  </si>
  <si>
    <t>Amandes</t>
  </si>
  <si>
    <t>Cachuètes salées (trader joes)</t>
  </si>
  <si>
    <t>Cachuètes salées (Simply)</t>
  </si>
  <si>
    <t>Macademia (Trader Joe's)</t>
  </si>
  <si>
    <t>Pignon de pin (Simply)</t>
  </si>
  <si>
    <t>Mousline (Maggi)</t>
  </si>
  <si>
    <t>3x Royco Potiron</t>
  </si>
  <si>
    <t>6x Royco champignons</t>
  </si>
  <si>
    <t>3x Royco Supreme Potiron</t>
  </si>
  <si>
    <t>3x Royco carottes Potiron</t>
  </si>
  <si>
    <t>3x Royco tomate basilic</t>
  </si>
  <si>
    <t>Joy nuts mix brazilain mix</t>
  </si>
  <si>
    <t>17x Thé vert Jasmin (Yogi)</t>
  </si>
  <si>
    <t>Graine de tournesol</t>
  </si>
  <si>
    <t>Oignons séchés (So thai)</t>
  </si>
  <si>
    <t>Croutons ail (carrefour)</t>
  </si>
  <si>
    <t>Couscous</t>
  </si>
  <si>
    <t>Sucré</t>
  </si>
  <si>
    <t>6xGrany fruits des bois</t>
  </si>
  <si>
    <t>Mix m&amp;m's</t>
  </si>
  <si>
    <t>3x Clif bar chocolate chip</t>
  </si>
  <si>
    <t>3x Clif bar peanut butter</t>
  </si>
  <si>
    <t>1x Clif bar macadamia</t>
  </si>
  <si>
    <t>Noodles curry (Sensation)</t>
  </si>
  <si>
    <t>Pâtes de cecco</t>
  </si>
  <si>
    <t>Huile d'olive</t>
  </si>
  <si>
    <t>Grana padano</t>
  </si>
  <si>
    <t>Parmigiano</t>
  </si>
  <si>
    <t>Trek'N eat pasta salmon Pesto</t>
  </si>
  <si>
    <t>Trek'N eat Quinoa Mexican style</t>
  </si>
  <si>
    <t>Trek'N eat Risotto legumes</t>
  </si>
  <si>
    <t>Trek'N eat Jambalaya riz legumes</t>
  </si>
  <si>
    <t>Trek'N eat Pasta primavera</t>
  </si>
  <si>
    <t>Buff avec polaire</t>
  </si>
  <si>
    <t>Labello protection solaire</t>
  </si>
  <si>
    <t>Microfibre rouge</t>
  </si>
  <si>
    <t>Pull running</t>
  </si>
  <si>
    <t>Alfa outback 2.0 aps</t>
  </si>
  <si>
    <t>Glue colle forte</t>
  </si>
  <si>
    <t>Total</t>
  </si>
  <si>
    <t>Kms</t>
  </si>
  <si>
    <t>Jours (min)</t>
  </si>
  <si>
    <t>Jours (max)</t>
  </si>
  <si>
    <t>1è étape (Jäckvik-Abisko)</t>
  </si>
  <si>
    <t>2è étape (Abisko-Kautokeino)</t>
  </si>
  <si>
    <t>3è étape (Kautokeino-Alta)</t>
  </si>
  <si>
    <t>Min jours</t>
  </si>
  <si>
    <t>Max jours</t>
  </si>
  <si>
    <t>Dragonnes gands (2x3)</t>
  </si>
  <si>
    <t>Bonnet</t>
  </si>
  <si>
    <t>Black diamond</t>
  </si>
  <si>
    <t>Boussole1</t>
  </si>
  <si>
    <t>Boussole de secours</t>
  </si>
  <si>
    <t>Abisko-Dividalhyttta</t>
  </si>
  <si>
    <t xml:space="preserve">Petits émincés de soja bio </t>
  </si>
  <si>
    <t>Etape1</t>
  </si>
  <si>
    <t>8xcrackers emental graines et courge (carrefour bio)</t>
  </si>
  <si>
    <t>Crackers épeautre 3 graines (carrefour bio)</t>
  </si>
  <si>
    <t>Crackers (Olives romarin)</t>
  </si>
  <si>
    <t>huile peau jojoba 50 mL</t>
  </si>
  <si>
    <t>huile peau amande 50 mL</t>
  </si>
  <si>
    <t>Mangue bananes séchés</t>
  </si>
  <si>
    <t>Noix + noisettes</t>
  </si>
  <si>
    <t>Pistaches</t>
  </si>
  <si>
    <t>Mix amande noix de cajou noix de pecan noix de macadamia</t>
  </si>
  <si>
    <t>3x Dahl lentilles maison</t>
  </si>
  <si>
    <t>3x Sauce champignon maison</t>
  </si>
  <si>
    <t>3x Sauce tomate maison</t>
  </si>
  <si>
    <t>Trek'N eat Lait en poudre</t>
  </si>
  <si>
    <t>Riz</t>
  </si>
  <si>
    <t>As adventure Scrambled eggs</t>
  </si>
  <si>
    <t>As Adventure food cashew nasi</t>
  </si>
  <si>
    <t>As Adventure food Curry fruit rice</t>
  </si>
  <si>
    <t>à enlever du sac 125g</t>
  </si>
  <si>
    <t>Soupe</t>
  </si>
  <si>
    <t>Repas</t>
  </si>
  <si>
    <t>3 x cème de tomates</t>
  </si>
  <si>
    <t>Nombre</t>
  </si>
  <si>
    <t>Huile de colza</t>
  </si>
  <si>
    <t>6 x Royco supreme de légumes</t>
  </si>
  <si>
    <t>Ajouter 6 soupes</t>
  </si>
  <si>
    <t xml:space="preserve">6x Royco curry  </t>
  </si>
  <si>
    <t>3 x chocolat lait amande caramélisées</t>
  </si>
  <si>
    <t>3xHoney'nuts (Sensation)</t>
  </si>
  <si>
    <t>4 x 40g Snickers</t>
  </si>
  <si>
    <t>4 x 40g Mars</t>
  </si>
  <si>
    <t>mettre dans sachet 1 L</t>
  </si>
  <si>
    <t>Whisky</t>
  </si>
  <si>
    <t>à acheter</t>
  </si>
  <si>
    <t>noix de pécan</t>
  </si>
  <si>
    <t>achter en Suède</t>
  </si>
  <si>
    <t>mettre en bouteille plastique</t>
  </si>
  <si>
    <t>Harmonica</t>
  </si>
  <si>
    <t>Sous-chaussettes nylon</t>
  </si>
  <si>
    <t>x1</t>
  </si>
  <si>
    <t>Sac à dos 70L</t>
  </si>
  <si>
    <t>Deuter</t>
  </si>
  <si>
    <t>Roulette pulka</t>
  </si>
  <si>
    <t>Ancrage tissu</t>
  </si>
  <si>
    <t>Mountain hardware</t>
  </si>
  <si>
    <t>aluminium brico</t>
  </si>
  <si>
    <t>Maps</t>
  </si>
  <si>
    <t>BD-16 HD + BD-14 BD, HD</t>
  </si>
  <si>
    <t xml:space="preserve"> BD-14 BD, HD</t>
  </si>
  <si>
    <t>to print</t>
  </si>
  <si>
    <t>to print + carte Nicos</t>
  </si>
  <si>
    <t>Sauce fromage</t>
  </si>
  <si>
    <t>Sauce poivre</t>
  </si>
  <si>
    <t>Flocons d'avoine</t>
  </si>
  <si>
    <t>Lentilles corail</t>
  </si>
  <si>
    <t>sel</t>
  </si>
  <si>
    <t>poivre</t>
  </si>
  <si>
    <t>curry en poudre</t>
  </si>
  <si>
    <t>Herbe sauvage</t>
  </si>
  <si>
    <t>moudre</t>
  </si>
  <si>
    <t>Kiwi-melon séché</t>
  </si>
  <si>
    <t>amande caramélisé</t>
  </si>
  <si>
    <t>cacahuète-sésame caramélisé</t>
  </si>
  <si>
    <t>Fruits Secs/noix/graines/chips</t>
  </si>
  <si>
    <t>Doritos sweet chili</t>
  </si>
  <si>
    <t>Pirato poivre et sel</t>
  </si>
  <si>
    <t>Lays paprika</t>
  </si>
  <si>
    <t>à la maison-mettre en sachet</t>
  </si>
  <si>
    <t>Pâtes de cecco grec</t>
  </si>
  <si>
    <t>Adventure food pasta salmon Pesto</t>
  </si>
  <si>
    <t xml:space="preserve"> Adventure food cashew nasi</t>
  </si>
  <si>
    <t>Adventure food Curry fruit rice</t>
  </si>
  <si>
    <t>1x Sauce champignon</t>
  </si>
  <si>
    <t>1 xSauce poivre</t>
  </si>
  <si>
    <t>Granola crunchy Koro</t>
  </si>
  <si>
    <t>3x chou kale</t>
  </si>
  <si>
    <t>Noodles curry (Aiki)</t>
  </si>
  <si>
    <t>semoule</t>
  </si>
  <si>
    <t>Graine potiron</t>
  </si>
  <si>
    <t>3x Royco champignons</t>
  </si>
  <si>
    <t>comté</t>
  </si>
  <si>
    <t>Frigo</t>
  </si>
  <si>
    <t>Emental</t>
  </si>
  <si>
    <t>Beaumont de Savoir</t>
  </si>
  <si>
    <t>4XLion</t>
  </si>
  <si>
    <t>3x Royco asperge</t>
  </si>
  <si>
    <t>4x Royco poireaux</t>
  </si>
  <si>
    <t>Huile de tournesol</t>
  </si>
  <si>
    <t>néans</t>
  </si>
  <si>
    <t>hésite à prendre</t>
  </si>
  <si>
    <t>Voltaren 75 mg</t>
  </si>
  <si>
    <t>Enterol</t>
  </si>
  <si>
    <t>vogalib (nausée)</t>
  </si>
  <si>
    <t>Antibiotic amoxicillin</t>
  </si>
  <si>
    <t>Ibuprofène 600 mg</t>
  </si>
  <si>
    <t xml:space="preserve">Dafalgan </t>
  </si>
  <si>
    <t>lopéramide</t>
  </si>
  <si>
    <t>Buff3</t>
  </si>
  <si>
    <t>Drapeau Belge</t>
  </si>
  <si>
    <t>Polyester 3 euros carrefour</t>
  </si>
  <si>
    <t>Decathlon miroir</t>
  </si>
  <si>
    <t>autre</t>
  </si>
  <si>
    <t>Coleçons</t>
  </si>
  <si>
    <t>20,000 mAh</t>
  </si>
  <si>
    <t>sea to summit</t>
  </si>
  <si>
    <t>ne prends pas</t>
  </si>
  <si>
    <t>Creme solaire 100 mL</t>
  </si>
  <si>
    <t>Sparadra grimpe</t>
  </si>
  <si>
    <t xml:space="preserve">Couteau petzl </t>
  </si>
  <si>
    <t>Corde dynema autours ski</t>
  </si>
  <si>
    <t>Cordelette tendeur 10m</t>
  </si>
  <si>
    <t>Mousquetons X5</t>
  </si>
  <si>
    <t>Petits sacs + sac poubelles</t>
  </si>
  <si>
    <t>Farde à rabbat cartes</t>
  </si>
  <si>
    <t xml:space="preserve">Cachuètes salées </t>
  </si>
  <si>
    <t>cracanuts</t>
  </si>
  <si>
    <t>Pignon de pin</t>
  </si>
  <si>
    <t>Mettre dans sachet congélation</t>
  </si>
  <si>
    <t>mettre dans sachet congélation</t>
  </si>
  <si>
    <t>6x brownies</t>
  </si>
  <si>
    <t>chocolat lait et noisettes</t>
  </si>
  <si>
    <t>retirer carton et mettre l'allu dans sachet congélation</t>
  </si>
  <si>
    <t>6x Royco Supreme Potiron</t>
  </si>
  <si>
    <t xml:space="preserve">Macademia </t>
  </si>
  <si>
    <t>à ajouter</t>
  </si>
  <si>
    <t>à acheter à Abisko</t>
  </si>
  <si>
    <t>à acheter à abisko</t>
  </si>
  <si>
    <t>Ribble poivre et sel</t>
  </si>
  <si>
    <t>14x thé darjeeling</t>
  </si>
  <si>
    <t>20x thé vert malawi fossé fleuri</t>
  </si>
  <si>
    <t>20x thé vert Fossé fleuri</t>
  </si>
  <si>
    <t>infusion fossé fleuri</t>
  </si>
  <si>
    <t>17x thé earl grey</t>
  </si>
  <si>
    <t xml:space="preserve"> thé vert malawi fossé fleuri</t>
  </si>
  <si>
    <t>Essence C 6 L</t>
  </si>
  <si>
    <t>Mettre dans sachet conservation</t>
  </si>
  <si>
    <t>Mettre 500 g dans sachet conservation</t>
  </si>
  <si>
    <t>Cachuètes salées</t>
  </si>
  <si>
    <t>à achter à Kautokeino</t>
  </si>
  <si>
    <t>Piles Energizer ultimate  lithiumAAA 20x</t>
  </si>
  <si>
    <t>Piles Energizer ultimate  lithiumAA 8x</t>
  </si>
  <si>
    <t>Piles Duracel AA alcaline 4x</t>
  </si>
  <si>
    <t>Piles Energizer ultimate  lithiumAA 4x</t>
  </si>
  <si>
    <t>Piles Energizer ultimate  lithiumAAA 16x</t>
  </si>
  <si>
    <t>Noodles crevettes (Sensation)</t>
  </si>
  <si>
    <t>Oignons séchés (Sensation)</t>
  </si>
  <si>
    <t>Cuillere/fourchettes</t>
  </si>
  <si>
    <t>empaquté 28-12</t>
  </si>
  <si>
    <t>8x 40g twix</t>
  </si>
  <si>
    <t>nouilles</t>
  </si>
  <si>
    <t xml:space="preserve">Pignon de pin </t>
  </si>
  <si>
    <t>Retirer plastique mettre dans sachet congélation</t>
  </si>
  <si>
    <t>Adventure food pasta al noci</t>
  </si>
  <si>
    <t>Adventure food mixex vegetables</t>
  </si>
  <si>
    <t>Adventure food mixed vegetables</t>
  </si>
  <si>
    <t>retirer plastique et mettre dans sachet de congélation</t>
  </si>
  <si>
    <t>Essence C 10,5L</t>
  </si>
  <si>
    <t>Essence C 7 L</t>
  </si>
  <si>
    <t>nature valley avoine et miel</t>
  </si>
  <si>
    <t>retirer carton et mettre dans sachet conservation</t>
  </si>
  <si>
    <t>Huile jojoba 50 mL</t>
  </si>
  <si>
    <t>Longe piolet</t>
  </si>
  <si>
    <t>Petits mousquetons ancrage tentes (12)</t>
  </si>
  <si>
    <t>Annexes</t>
  </si>
  <si>
    <t>à ajouter à Vaucelles</t>
  </si>
  <si>
    <t>Muesli croquant carrefour</t>
  </si>
  <si>
    <t>moudre, ajouter 20g de poivres svp</t>
  </si>
  <si>
    <t>à mettre à Vaucelles</t>
  </si>
  <si>
    <t>à mettre à Vauceles</t>
  </si>
  <si>
    <t>Iesjarvi-Northcape</t>
  </si>
  <si>
    <t>3è étape  bis (Iesjarvi-Nordkapp)</t>
  </si>
  <si>
    <t>Feedback</t>
  </si>
  <si>
    <t>Manche carbone cassé, attention si neige gelée</t>
  </si>
  <si>
    <t>Plié après quelques jours lorsque pulka est rentré dedans</t>
  </si>
  <si>
    <t>Une fixation s'est enlevée après 80 Kms à Tsielekjäkkstugan - réparation à Kokkmok, fixation déplacée 1 cm en dessous</t>
  </si>
  <si>
    <t>Bon skis polyvalents, si condition neige dure, pas nécessaire d'avoir des skis si large</t>
  </si>
  <si>
    <t>Presque pas utilisé, mais qd utilisé sur peau, aide la glisse</t>
  </si>
  <si>
    <t>Très bons, je ne les enleverrai plus une fois placée, l'arrière de la peau a mis quelques jours pour bien se coller au ski. Attache métalique avant disparue après 500 Kms, mis duct tape</t>
  </si>
  <si>
    <t>Pas assez chaud en dessous de -20°C si la porgression est lente en montée ou neige molle - pris pointure 45, je fais 44 en ville. Taille ok avec deux paires de chaussettes chaudes. Mais prendre taille supérieure avec semelle épaisse en laine et plus grosse chaussette (DEVOLD?)</t>
  </si>
  <si>
    <t>Pas utile en tente mais utile ds cabanes et hôtel</t>
  </si>
  <si>
    <t>avec semelle</t>
  </si>
  <si>
    <t>moyen chaude</t>
  </si>
  <si>
    <t>Renvoyé</t>
  </si>
  <si>
    <t>x2 synthetique</t>
  </si>
  <si>
    <t>chaude laine grande boucle</t>
  </si>
  <si>
    <t>chaude mix synthé laine moins chaude que Smartwhool</t>
  </si>
  <si>
    <t>Je ne recommande pas</t>
  </si>
  <si>
    <t>utile</t>
  </si>
  <si>
    <t>très bon, pas trop chaud, à combiner avec collant et coupe-vent</t>
  </si>
  <si>
    <t>très utile</t>
  </si>
  <si>
    <t>Forclaz</t>
  </si>
  <si>
    <t>renvoyé</t>
  </si>
  <si>
    <t>trop serrant, mal testicule, changé pour caleçon moins serrant avec coupe-vent</t>
  </si>
  <si>
    <t>mérinos proche du corps</t>
  </si>
  <si>
    <t>Très bon</t>
  </si>
  <si>
    <t>Pas utile</t>
  </si>
  <si>
    <t>Légère, très bon</t>
  </si>
  <si>
    <t>utile quand surplace + grosse doudoune mais pas sûr de repndre dans le futur</t>
  </si>
  <si>
    <t>Utile tour de cou</t>
  </si>
  <si>
    <t>Très utile</t>
  </si>
  <si>
    <t>Jamais utilisé</t>
  </si>
  <si>
    <t>Utile lorsque vent froid</t>
  </si>
  <si>
    <t>Renvoyé (mais repris bandeau oreille trouvé dans cabane - cagoule insuffisant)</t>
  </si>
  <si>
    <t>Condensation-pas utilisé</t>
  </si>
  <si>
    <t>Pas utilisé mais backup si perte des mouffles</t>
  </si>
  <si>
    <t>pas trouvé l'utilité de ces mouffles</t>
  </si>
  <si>
    <t>Très bonnes tente mais attention à manipulation des arceaux</t>
  </si>
  <si>
    <t>Sensation humide, usage double avec tapis de sol en mousse thermarest, laissé à Jokkmok</t>
  </si>
  <si>
    <t>Utile mais perdu à Salka</t>
  </si>
  <si>
    <t>Utile avant de gonfler matelas</t>
  </si>
  <si>
    <t>Confort et isolant mais un peu long à gonfler</t>
  </si>
  <si>
    <t>Combinaison pas mal avec le vallandré, il restait sec tout le temps alors que le vallandré pernait toute l'humidité, pas trop mal quand dificlle de faire sécher le sac de couchage</t>
  </si>
  <si>
    <t>Combiné avec le cumulus, même par -25°C, confortable</t>
  </si>
  <si>
    <t>Utilisé, pas forcément utile car je dors habillé</t>
  </si>
  <si>
    <t>Perdu dans le Sarek après 2 semaines</t>
  </si>
  <si>
    <t>Pas utilisé l'altimètre (peut-être car utilisé smartphone)</t>
  </si>
  <si>
    <t xml:space="preserve">pas trouvé l'utilité </t>
  </si>
  <si>
    <t xml:space="preserve">Mouffles hersta </t>
  </si>
  <si>
    <t>Acheté à Arjeplog cuir/gore-tex/synthétique</t>
  </si>
  <si>
    <t>Acheter taille XXXL pour pouvoir insérer une sous-couche mouffle en+ que j'ai fini par laisser tout le temps. Bon mouffles mais sous-couche fini par se tasser, à remplacer</t>
  </si>
  <si>
    <t>Très utile d'avoir la visée</t>
  </si>
  <si>
    <t>Pas utilisé</t>
  </si>
  <si>
    <t>Utilisé une seule fois quand plus de batterie sur smartphone</t>
  </si>
  <si>
    <t>Crosscall action X-3</t>
  </si>
  <si>
    <t>Pris trop de piles</t>
  </si>
  <si>
    <t>Pas précis</t>
  </si>
  <si>
    <t xml:space="preserve">Très utile </t>
  </si>
  <si>
    <t>Utilisé pour attacher fixation défaiteµ</t>
  </si>
  <si>
    <t>Pas utilisé sauf pour boucher trop dans gourde</t>
  </si>
  <si>
    <t>Permet de recharger le téléphone et gopro pendant au moins 10-15 jours (téléphone = 3,500 mah)</t>
  </si>
  <si>
    <t>Gardé près de la jambes, batterie ne perd pas bcp en mode avion. Une recharge = 2 ou 3 jours si utilsiation intense (check carte + mini-in reach en bluetooth)</t>
  </si>
  <si>
    <t xml:space="preserve">150-200 mL en faisant attention ; 200-250 mL sans faire attention. 12 L utilisés pour 45 j en tente, 11 cabanes non gardées (poêle dispo pour faire fondre neige) jours d'utilisation </t>
  </si>
  <si>
    <t>Prendre gros briquet, j'étais partit avec 3 petits qui m'ont laché, racheté un gros plus sûr</t>
  </si>
  <si>
    <t>Pas utilisé, le gros briquet de m'a pas laché</t>
  </si>
  <si>
    <t>Utile pour mettre toutes les affaires - vêtements, électronic - trousse de secours etc.</t>
  </si>
  <si>
    <t>Utile d'avoir un sac poubelle pour les déchêts</t>
  </si>
  <si>
    <t>4 ancrages de 50 cm au 4 coin de la tente</t>
  </si>
  <si>
    <t>Partit avec 12 ancrages, j'en ai renvoyé 8 pour en garder 4. je plaçais 4 ancrage aluluminium + 8 ancrages (tissu+ski+baton+pulka)</t>
  </si>
  <si>
    <t>Utilisé pour recoudre entrejambes pantalon</t>
  </si>
  <si>
    <t>Abandonné, pas le temps</t>
  </si>
  <si>
    <t>Renvoyé, utilisé mon sac deuter 70 L</t>
  </si>
  <si>
    <t>Utile pour l'ancrage tissu</t>
  </si>
  <si>
    <t>La respiration gèle dans l'harmonica</t>
  </si>
  <si>
    <t>Utile si neige très molle pour transférer le poids et avoir pulka plus légère, pour faire dépôt d'essence-nourriture. Utile aussi pour mettre les vestes dedans, facile</t>
  </si>
  <si>
    <t>Utile à l'aller car fort chargé mais roues avant cassées après 5 mètre ! Faire en alulminium pas en bois</t>
  </si>
  <si>
    <t>Pour pompe MSR</t>
  </si>
  <si>
    <t>Utile</t>
  </si>
  <si>
    <t>Utile de temps en temps pour condensation tente (si coincé dans tente</t>
  </si>
  <si>
    <t>Utile uniquement si gros vent</t>
  </si>
  <si>
    <t xml:space="preserve">Utilisé comme sangle pour monter la tente si gros vent. Pourrait utilisé un des tendeurs à la place, mais la longe offre de la flexibilité </t>
  </si>
  <si>
    <t>Renvoyé  (acheté sous chausette en laine mais pas assez chaud, finalement j'utilisais les deux paires de chaussettes les plus chaude)</t>
  </si>
  <si>
    <t>Combiné avec chaussette2</t>
  </si>
  <si>
    <t>Combiné avec chaussettes1 (froid aux pieds si progression lente - besoin de plus grosse chaussettes, semelle isolante ou chaussures plus chaudes)</t>
  </si>
  <si>
    <t>Pas trouvé, finalement les peaux ont pu se coller et rester collé</t>
  </si>
  <si>
    <t>Renvoyé, insuffisant en montée avec pulka chargée</t>
  </si>
  <si>
    <t>Juste utilisé ciseaux, campeed, elastoplaste et/ou sparadra grimpeurs style leukopore</t>
  </si>
  <si>
    <t>Pas vraiment utile d'avoir deux lampes mais indispensable d'avoir un backup en janvier/février</t>
  </si>
  <si>
    <t>Switché une fois dans le noir car piles mortes</t>
  </si>
  <si>
    <t>Renvoyé 4, gardé 1 pour la pulka</t>
  </si>
  <si>
    <t>Très utile pour brosser la neige dans la tente, enlevé le manche pour la rendre plus légère</t>
  </si>
  <si>
    <t>Hilleberg Kaitum 2 (4 saisons)</t>
  </si>
  <si>
    <t>utilisé une seule fois car pluie mais bon backup</t>
  </si>
  <si>
    <t>Information</t>
  </si>
  <si>
    <t>Pris aucun médicaments pendant 64 jours, pris de temps en temps complément alimentaire omnibionta 3 (surtout pour la vitamien C)</t>
  </si>
  <si>
    <t>L'eau se sépare de la crème, chiant</t>
  </si>
  <si>
    <t>Très Très utile  !</t>
  </si>
  <si>
    <t>chargeur gsm</t>
  </si>
  <si>
    <t>Renvoyé, pas envie de sortir les bras du sac de couchage</t>
  </si>
  <si>
    <t>2 en 1, très utile</t>
  </si>
  <si>
    <t>Pompe ne fonctionnait plus à la fin, prendre deuxième pompe en backup</t>
  </si>
  <si>
    <t>! Le calcul est basé sur l'itinéraire initial créé sur Fatmap. L'itinéraire réel est différent (voir autre document) !</t>
  </si>
  <si>
    <t>Krefel (batterie externe 20000 mah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</si>
</sst>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font>
      <sz val="11"/>
      <color theme="1"/>
      <name val="Calibri"/>
      <family val="2"/>
      <scheme val="minor"/>
    </font>
    <font>
      <b/>
      <sz val="11"/>
      <color theme="1"/>
      <name val="Calibri"/>
      <family val="2"/>
      <scheme val="minor"/>
    </font>
    <font>
      <sz val="10"/>
      <color rgb="FF666666"/>
      <name val="Arial"/>
      <family val="2"/>
    </font>
    <font>
      <sz val="8"/>
      <color rgb="FF3A3A3A"/>
      <name val="Roboto"/>
    </font>
    <font>
      <sz val="18"/>
      <color rgb="FF232323"/>
      <name val="Montserrat"/>
    </font>
    <font>
      <u/>
      <sz val="8"/>
      <color rgb="FF3A3A3A"/>
      <name val="Roboto"/>
    </font>
    <font>
      <b/>
      <u/>
      <sz val="8"/>
      <color rgb="FF3A3A3A"/>
      <name val="Roboto"/>
    </font>
    <font>
      <b/>
      <sz val="8"/>
      <color rgb="FF3A3A3A"/>
      <name val="Roboto"/>
    </font>
    <font>
      <b/>
      <sz val="8"/>
      <color rgb="FFFF0000"/>
      <name val="Roboto"/>
    </font>
    <font>
      <sz val="14"/>
      <color rgb="FF232323"/>
      <name val="Montserrat"/>
    </font>
    <font>
      <b/>
      <sz val="8"/>
      <color rgb="FF232323"/>
      <name val="Roboto"/>
    </font>
    <font>
      <u/>
      <sz val="11"/>
      <color theme="10"/>
      <name val="Calibri"/>
      <family val="2"/>
      <scheme val="minor"/>
    </font>
    <font>
      <sz val="8"/>
      <color rgb="FF017D33"/>
      <name val="Arial"/>
      <family val="2"/>
    </font>
    <font>
      <sz val="10"/>
      <color rgb="FF000000"/>
      <name val="Arial"/>
    </font>
    <font>
      <b/>
      <sz val="10"/>
      <color rgb="FF000000"/>
      <name val="Helvetica Neue"/>
    </font>
    <font>
      <b/>
      <sz val="10"/>
      <color rgb="FFFFFFFF"/>
      <name val="Helvetica Neue"/>
    </font>
    <font>
      <b/>
      <sz val="16"/>
      <color theme="1"/>
      <name val="Calibri"/>
      <family val="2"/>
      <scheme val="minor"/>
    </font>
  </fonts>
  <fills count="16">
    <fill>
      <patternFill patternType="none"/>
    </fill>
    <fill>
      <patternFill patternType="gray125"/>
    </fill>
    <fill>
      <patternFill patternType="solid">
        <fgColor rgb="FFF9F9F9"/>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rgb="FF000000"/>
        <bgColor rgb="FF000000"/>
      </patternFill>
    </fill>
    <fill>
      <patternFill patternType="solid">
        <fgColor rgb="FFCFE2F3"/>
        <bgColor rgb="FFCFE2F3"/>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rgb="FF00B050"/>
        <bgColor indexed="64"/>
      </patternFill>
    </fill>
    <fill>
      <patternFill patternType="solid">
        <fgColor theme="4" tint="-0.249977111117893"/>
        <bgColor indexed="64"/>
      </patternFill>
    </fill>
  </fills>
  <borders count="5">
    <border>
      <left/>
      <right/>
      <top/>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11" fillId="0" borderId="0" applyNumberFormat="0" applyFill="0" applyBorder="0" applyAlignment="0" applyProtection="0"/>
    <xf numFmtId="0" fontId="13" fillId="0" borderId="0"/>
  </cellStyleXfs>
  <cellXfs count="63">
    <xf numFmtId="0" fontId="0" fillId="0" borderId="0" xfId="0"/>
    <xf numFmtId="0" fontId="2" fillId="0" borderId="0" xfId="0" applyFont="1"/>
    <xf numFmtId="0" fontId="1" fillId="0" borderId="0" xfId="0" applyFont="1"/>
    <xf numFmtId="0" fontId="3" fillId="0" borderId="0" xfId="0" applyFont="1" applyAlignment="1">
      <alignment horizontal="left" vertical="center" wrapText="1" indent="1"/>
    </xf>
    <xf numFmtId="0" fontId="3" fillId="0" borderId="0" xfId="0" applyFont="1" applyAlignment="1">
      <alignment vertical="center" wrapText="1"/>
    </xf>
    <xf numFmtId="0" fontId="3" fillId="0" borderId="0" xfId="0" applyFont="1" applyAlignment="1">
      <alignment horizontal="left" vertical="center" wrapText="1" indent="2"/>
    </xf>
    <xf numFmtId="0" fontId="4" fillId="0" borderId="0" xfId="0" applyFont="1" applyAlignment="1">
      <alignment vertical="center" wrapText="1"/>
    </xf>
    <xf numFmtId="0" fontId="6"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0" fillId="0" borderId="0" xfId="0" applyFont="1" applyAlignment="1">
      <alignment vertical="center" wrapText="1"/>
    </xf>
    <xf numFmtId="0" fontId="9" fillId="0" borderId="0" xfId="0" applyFont="1" applyAlignment="1">
      <alignment vertical="center" wrapText="1"/>
    </xf>
    <xf numFmtId="0" fontId="11" fillId="0" borderId="0" xfId="1"/>
    <xf numFmtId="0" fontId="0" fillId="0" borderId="0" xfId="0" applyAlignment="1">
      <alignment horizontal="center"/>
    </xf>
    <xf numFmtId="16" fontId="0" fillId="0" borderId="0" xfId="0" applyNumberFormat="1"/>
    <xf numFmtId="14" fontId="0" fillId="0" borderId="0" xfId="0" applyNumberFormat="1"/>
    <xf numFmtId="0" fontId="0" fillId="0" borderId="0" xfId="0" applyAlignment="1">
      <alignment wrapText="1"/>
    </xf>
    <xf numFmtId="0" fontId="0" fillId="0" borderId="0" xfId="0" applyAlignment="1"/>
    <xf numFmtId="0" fontId="0" fillId="5" borderId="0" xfId="0" applyFill="1" applyAlignment="1">
      <alignment wrapText="1"/>
    </xf>
    <xf numFmtId="0" fontId="0" fillId="6" borderId="0" xfId="0" applyFill="1" applyAlignment="1">
      <alignment wrapText="1"/>
    </xf>
    <xf numFmtId="0" fontId="0" fillId="7" borderId="0" xfId="0" applyFill="1" applyAlignment="1">
      <alignment wrapText="1"/>
    </xf>
    <xf numFmtId="0" fontId="0" fillId="4" borderId="0" xfId="0" applyFill="1" applyAlignment="1">
      <alignment wrapText="1"/>
    </xf>
    <xf numFmtId="0" fontId="0" fillId="3" borderId="0" xfId="0" applyFill="1" applyAlignment="1">
      <alignment wrapText="1"/>
    </xf>
    <xf numFmtId="0" fontId="12" fillId="0" borderId="0" xfId="0" applyFont="1"/>
    <xf numFmtId="0" fontId="15" fillId="8" borderId="2" xfId="2" applyFont="1" applyFill="1" applyBorder="1" applyAlignment="1">
      <alignment vertical="top"/>
    </xf>
    <xf numFmtId="0" fontId="14" fillId="9" borderId="2" xfId="2" applyFont="1" applyFill="1" applyBorder="1" applyAlignment="1">
      <alignment vertical="top"/>
    </xf>
    <xf numFmtId="0" fontId="1" fillId="0" borderId="0" xfId="0" applyFont="1" applyFill="1" applyBorder="1"/>
    <xf numFmtId="0" fontId="0" fillId="10" borderId="0" xfId="0" applyFill="1"/>
    <xf numFmtId="0" fontId="0" fillId="11" borderId="0" xfId="0" applyFill="1"/>
    <xf numFmtId="0" fontId="0" fillId="12" borderId="0" xfId="0" applyFill="1"/>
    <xf numFmtId="0" fontId="0" fillId="4" borderId="0" xfId="0" applyFill="1"/>
    <xf numFmtId="0" fontId="0" fillId="0" borderId="0" xfId="0" applyFont="1" applyAlignment="1">
      <alignment horizontal="right"/>
    </xf>
    <xf numFmtId="0" fontId="1" fillId="0" borderId="0" xfId="0" applyFont="1" applyAlignment="1">
      <alignment horizontal="left"/>
    </xf>
    <xf numFmtId="0" fontId="0" fillId="13" borderId="0" xfId="0" applyFill="1"/>
    <xf numFmtId="0" fontId="0" fillId="0" borderId="0" xfId="0" applyFill="1"/>
    <xf numFmtId="164" fontId="0" fillId="0" borderId="0" xfId="0" applyNumberFormat="1"/>
    <xf numFmtId="1" fontId="0" fillId="0" borderId="0" xfId="0" applyNumberFormat="1"/>
    <xf numFmtId="0" fontId="0" fillId="0" borderId="0" xfId="0" applyAlignment="1">
      <alignment horizontal="right"/>
    </xf>
    <xf numFmtId="0" fontId="0" fillId="13" borderId="0" xfId="0" applyFont="1" applyFill="1" applyAlignment="1">
      <alignment horizontal="right"/>
    </xf>
    <xf numFmtId="0" fontId="14" fillId="9" borderId="4" xfId="2" applyFont="1" applyFill="1" applyBorder="1" applyAlignment="1">
      <alignment vertical="top"/>
    </xf>
    <xf numFmtId="0" fontId="14" fillId="9" borderId="3" xfId="2" applyFont="1" applyFill="1" applyBorder="1" applyAlignment="1">
      <alignment vertical="top"/>
    </xf>
    <xf numFmtId="0" fontId="0" fillId="0" borderId="0" xfId="0" applyFont="1" applyFill="1" applyAlignment="1">
      <alignment horizontal="right"/>
    </xf>
    <xf numFmtId="0" fontId="0" fillId="14" borderId="0" xfId="0" applyFill="1"/>
    <xf numFmtId="0" fontId="0" fillId="14" borderId="0" xfId="0" applyFont="1" applyFill="1" applyAlignment="1">
      <alignment horizontal="right"/>
    </xf>
    <xf numFmtId="1" fontId="0" fillId="14" borderId="0" xfId="0" applyNumberFormat="1" applyFill="1"/>
    <xf numFmtId="0" fontId="1" fillId="14" borderId="0" xfId="0" applyFont="1" applyFill="1"/>
    <xf numFmtId="0" fontId="1" fillId="14" borderId="0" xfId="0" applyFont="1" applyFill="1" applyAlignment="1">
      <alignment horizontal="left"/>
    </xf>
    <xf numFmtId="0" fontId="0" fillId="14" borderId="0" xfId="0" applyFill="1" applyAlignment="1">
      <alignment horizontal="right"/>
    </xf>
    <xf numFmtId="1" fontId="0" fillId="0" borderId="0" xfId="0" applyNumberFormat="1" applyFill="1"/>
    <xf numFmtId="0" fontId="0" fillId="0" borderId="0" xfId="0" applyFill="1" applyAlignment="1">
      <alignment horizontal="right"/>
    </xf>
    <xf numFmtId="0" fontId="1" fillId="0" borderId="0" xfId="0" applyFont="1" applyFill="1"/>
    <xf numFmtId="164" fontId="0" fillId="0" borderId="0" xfId="0" applyNumberFormat="1" applyFill="1"/>
    <xf numFmtId="0" fontId="1" fillId="0" borderId="0" xfId="0" applyFont="1" applyFill="1" applyAlignment="1">
      <alignment horizontal="left"/>
    </xf>
    <xf numFmtId="0" fontId="0" fillId="13" borderId="0" xfId="0" applyFill="1" applyAlignment="1">
      <alignment horizontal="right"/>
    </xf>
    <xf numFmtId="0" fontId="0" fillId="15" borderId="0" xfId="0" applyFont="1" applyFill="1" applyAlignment="1">
      <alignment horizontal="right"/>
    </xf>
    <xf numFmtId="0" fontId="0" fillId="15" borderId="0" xfId="0" applyFill="1"/>
    <xf numFmtId="0" fontId="0" fillId="15" borderId="0" xfId="0" applyFill="1" applyAlignment="1">
      <alignment horizontal="right"/>
    </xf>
    <xf numFmtId="0" fontId="0" fillId="0" borderId="0" xfId="0" applyAlignment="1">
      <alignment horizontal="center"/>
    </xf>
    <xf numFmtId="0" fontId="1" fillId="0" borderId="0" xfId="0" applyFont="1" applyAlignment="1">
      <alignment horizontal="center"/>
    </xf>
    <xf numFmtId="0" fontId="14" fillId="9" borderId="0" xfId="2" applyFont="1" applyFill="1" applyBorder="1" applyAlignment="1">
      <alignment vertical="top"/>
    </xf>
    <xf numFmtId="0" fontId="16" fillId="10" borderId="0" xfId="0" applyFont="1" applyFill="1"/>
  </cellXfs>
  <cellStyles count="3">
    <cellStyle name="Lien hypertexte"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125</xdr:row>
      <xdr:rowOff>0</xdr:rowOff>
    </xdr:from>
    <xdr:to>
      <xdr:col>11</xdr:col>
      <xdr:colOff>320040</xdr:colOff>
      <xdr:row>150</xdr:row>
      <xdr:rowOff>121920</xdr:rowOff>
    </xdr:to>
    <xdr:pic>
      <xdr:nvPicPr>
        <xdr:cNvPr id="2" name="Image 1" descr="https://capexpe.org/wp-content/uploads/2021/12/screenshot_143.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7880" y="9875520"/>
          <a:ext cx="10767060" cy="514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127</xdr:row>
      <xdr:rowOff>0</xdr:rowOff>
    </xdr:from>
    <xdr:to>
      <xdr:col>11</xdr:col>
      <xdr:colOff>312420</xdr:colOff>
      <xdr:row>168</xdr:row>
      <xdr:rowOff>30480</xdr:rowOff>
    </xdr:to>
    <xdr:pic>
      <xdr:nvPicPr>
        <xdr:cNvPr id="2" name="Image 1" descr="http://pr.chauveau.free.fr/spip/IMG/Equip_leger/Nourriture.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2480" y="24071580"/>
          <a:ext cx="10233660" cy="7528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94</xdr:row>
      <xdr:rowOff>0</xdr:rowOff>
    </xdr:from>
    <xdr:to>
      <xdr:col>11</xdr:col>
      <xdr:colOff>312420</xdr:colOff>
      <xdr:row>135</xdr:row>
      <xdr:rowOff>30480</xdr:rowOff>
    </xdr:to>
    <xdr:pic>
      <xdr:nvPicPr>
        <xdr:cNvPr id="2" name="Image 1" descr="http://pr.chauveau.free.fr/spip/IMG/Equip_leger/Nourriture.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2480" y="24825960"/>
          <a:ext cx="10233660" cy="7528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228601</xdr:colOff>
      <xdr:row>20</xdr:row>
      <xdr:rowOff>15240</xdr:rowOff>
    </xdr:from>
    <xdr:to>
      <xdr:col>2</xdr:col>
      <xdr:colOff>1007511</xdr:colOff>
      <xdr:row>32</xdr:row>
      <xdr:rowOff>83820</xdr:rowOff>
    </xdr:to>
    <xdr:pic>
      <xdr:nvPicPr>
        <xdr:cNvPr id="2" name="Image 1"/>
        <xdr:cNvPicPr>
          <a:picLocks noChangeAspect="1"/>
        </xdr:cNvPicPr>
      </xdr:nvPicPr>
      <xdr:blipFill>
        <a:blip xmlns:r="http://schemas.openxmlformats.org/officeDocument/2006/relationships" r:embed="rId1"/>
        <a:stretch>
          <a:fillRect/>
        </a:stretch>
      </xdr:blipFill>
      <xdr:spPr>
        <a:xfrm>
          <a:off x="228601" y="4648200"/>
          <a:ext cx="2683910" cy="2263140"/>
        </a:xfrm>
        <a:prstGeom prst="rect">
          <a:avLst/>
        </a:prstGeom>
      </xdr:spPr>
    </xdr:pic>
    <xdr:clientData/>
  </xdr:twoCellAnchor>
  <xdr:twoCellAnchor editAs="oneCell">
    <xdr:from>
      <xdr:col>1</xdr:col>
      <xdr:colOff>0</xdr:colOff>
      <xdr:row>34</xdr:row>
      <xdr:rowOff>0</xdr:rowOff>
    </xdr:from>
    <xdr:to>
      <xdr:col>5</xdr:col>
      <xdr:colOff>434340</xdr:colOff>
      <xdr:row>45</xdr:row>
      <xdr:rowOff>655</xdr:rowOff>
    </xdr:to>
    <xdr:pic>
      <xdr:nvPicPr>
        <xdr:cNvPr id="3" name="Image 2"/>
        <xdr:cNvPicPr>
          <a:picLocks noChangeAspect="1"/>
        </xdr:cNvPicPr>
      </xdr:nvPicPr>
      <xdr:blipFill>
        <a:blip xmlns:r="http://schemas.openxmlformats.org/officeDocument/2006/relationships" r:embed="rId2"/>
        <a:stretch>
          <a:fillRect/>
        </a:stretch>
      </xdr:blipFill>
      <xdr:spPr>
        <a:xfrm>
          <a:off x="830580" y="7376160"/>
          <a:ext cx="4732020" cy="2008749"/>
        </a:xfrm>
        <a:prstGeom prst="rect">
          <a:avLst/>
        </a:prstGeom>
      </xdr:spPr>
    </xdr:pic>
    <xdr:clientData/>
  </xdr:twoCellAnchor>
  <xdr:twoCellAnchor editAs="oneCell">
    <xdr:from>
      <xdr:col>1</xdr:col>
      <xdr:colOff>98611</xdr:colOff>
      <xdr:row>48</xdr:row>
      <xdr:rowOff>7305</xdr:rowOff>
    </xdr:from>
    <xdr:to>
      <xdr:col>7</xdr:col>
      <xdr:colOff>788894</xdr:colOff>
      <xdr:row>71</xdr:row>
      <xdr:rowOff>50117</xdr:rowOff>
    </xdr:to>
    <xdr:pic>
      <xdr:nvPicPr>
        <xdr:cNvPr id="4" name="Image 3"/>
        <xdr:cNvPicPr>
          <a:picLocks noChangeAspect="1"/>
        </xdr:cNvPicPr>
      </xdr:nvPicPr>
      <xdr:blipFill>
        <a:blip xmlns:r="http://schemas.openxmlformats.org/officeDocument/2006/relationships" r:embed="rId3"/>
        <a:stretch>
          <a:fillRect/>
        </a:stretch>
      </xdr:blipFill>
      <xdr:spPr>
        <a:xfrm>
          <a:off x="932329" y="9617470"/>
          <a:ext cx="7144871" cy="4166577"/>
        </a:xfrm>
        <a:prstGeom prst="rect">
          <a:avLst/>
        </a:prstGeom>
      </xdr:spPr>
    </xdr:pic>
    <xdr:clientData/>
  </xdr:twoCellAnchor>
  <xdr:twoCellAnchor editAs="oneCell">
    <xdr:from>
      <xdr:col>1</xdr:col>
      <xdr:colOff>143436</xdr:colOff>
      <xdr:row>72</xdr:row>
      <xdr:rowOff>35858</xdr:rowOff>
    </xdr:from>
    <xdr:to>
      <xdr:col>7</xdr:col>
      <xdr:colOff>654424</xdr:colOff>
      <xdr:row>87</xdr:row>
      <xdr:rowOff>77845</xdr:rowOff>
    </xdr:to>
    <xdr:pic>
      <xdr:nvPicPr>
        <xdr:cNvPr id="5" name="Image 4"/>
        <xdr:cNvPicPr>
          <a:picLocks noChangeAspect="1"/>
        </xdr:cNvPicPr>
      </xdr:nvPicPr>
      <xdr:blipFill>
        <a:blip xmlns:r="http://schemas.openxmlformats.org/officeDocument/2006/relationships" r:embed="rId4"/>
        <a:stretch>
          <a:fillRect/>
        </a:stretch>
      </xdr:blipFill>
      <xdr:spPr>
        <a:xfrm>
          <a:off x="977154" y="13949082"/>
          <a:ext cx="6965576" cy="273139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uvieuxcampeur.fr/montre-altimetre-granita-3-jaune.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1"/>
  <sheetViews>
    <sheetView workbookViewId="0">
      <selection activeCell="H1" sqref="H1:H1048576"/>
    </sheetView>
  </sheetViews>
  <sheetFormatPr baseColWidth="10" defaultRowHeight="14.4"/>
  <cols>
    <col min="1" max="1" width="18" customWidth="1"/>
    <col min="2" max="2" width="24" customWidth="1"/>
    <col min="3" max="4" width="22.21875" customWidth="1"/>
    <col min="7" max="7" width="24.6640625" customWidth="1"/>
    <col min="8" max="8" width="27.44140625" customWidth="1"/>
    <col min="9" max="9" width="25.33203125" customWidth="1"/>
    <col min="10" max="10" width="18" customWidth="1"/>
  </cols>
  <sheetData>
    <row r="1" spans="1:15">
      <c r="A1" t="s">
        <v>616</v>
      </c>
      <c r="B1" s="26" t="s">
        <v>216</v>
      </c>
      <c r="C1" s="2" t="s">
        <v>232</v>
      </c>
      <c r="D1" s="2" t="s">
        <v>731</v>
      </c>
      <c r="E1" s="2" t="s">
        <v>5</v>
      </c>
      <c r="F1" s="28" t="s">
        <v>235</v>
      </c>
      <c r="G1" s="28" t="s">
        <v>640</v>
      </c>
      <c r="H1" s="28"/>
      <c r="I1" s="26" t="s">
        <v>216</v>
      </c>
      <c r="J1" s="2" t="s">
        <v>731</v>
      </c>
      <c r="K1" s="2" t="s">
        <v>233</v>
      </c>
      <c r="L1" s="2" t="s">
        <v>234</v>
      </c>
      <c r="M1" s="2" t="s">
        <v>5</v>
      </c>
      <c r="N1" s="28" t="s">
        <v>235</v>
      </c>
      <c r="O1" s="28" t="s">
        <v>640</v>
      </c>
    </row>
    <row r="2" spans="1:15">
      <c r="B2" s="27" t="s">
        <v>334</v>
      </c>
      <c r="D2" t="s">
        <v>336</v>
      </c>
      <c r="E2" s="2"/>
      <c r="F2" s="30" t="s">
        <v>242</v>
      </c>
      <c r="G2" t="s">
        <v>641</v>
      </c>
    </row>
    <row r="3" spans="1:15">
      <c r="B3" s="27" t="s">
        <v>335</v>
      </c>
      <c r="C3" t="s">
        <v>464</v>
      </c>
      <c r="E3" s="2"/>
      <c r="F3" s="30" t="s">
        <v>242</v>
      </c>
      <c r="G3" t="s">
        <v>651</v>
      </c>
    </row>
    <row r="4" spans="1:15">
      <c r="B4" s="27" t="s">
        <v>228</v>
      </c>
      <c r="C4" t="s">
        <v>298</v>
      </c>
      <c r="F4" s="30" t="s">
        <v>242</v>
      </c>
      <c r="G4" t="s">
        <v>642</v>
      </c>
      <c r="I4" s="27" t="s">
        <v>321</v>
      </c>
    </row>
    <row r="5" spans="1:15">
      <c r="B5" s="27" t="s">
        <v>217</v>
      </c>
      <c r="D5" t="s">
        <v>265</v>
      </c>
      <c r="F5" s="30" t="s">
        <v>242</v>
      </c>
      <c r="G5" t="s">
        <v>643</v>
      </c>
      <c r="I5" t="s">
        <v>370</v>
      </c>
      <c r="N5" s="30" t="s">
        <v>242</v>
      </c>
    </row>
    <row r="6" spans="1:15">
      <c r="B6" s="27" t="s">
        <v>218</v>
      </c>
      <c r="C6" t="s">
        <v>259</v>
      </c>
      <c r="D6" t="s">
        <v>260</v>
      </c>
      <c r="F6" s="30" t="s">
        <v>242</v>
      </c>
      <c r="G6" t="s">
        <v>644</v>
      </c>
      <c r="J6" t="s">
        <v>341</v>
      </c>
      <c r="N6" s="30" t="s">
        <v>242</v>
      </c>
    </row>
    <row r="7" spans="1:15">
      <c r="B7" s="27" t="s">
        <v>261</v>
      </c>
      <c r="C7" t="s">
        <v>259</v>
      </c>
      <c r="D7" t="s">
        <v>263</v>
      </c>
      <c r="F7" s="30" t="s">
        <v>242</v>
      </c>
      <c r="G7" t="s">
        <v>723</v>
      </c>
      <c r="J7" t="s">
        <v>342</v>
      </c>
      <c r="N7" s="30" t="s">
        <v>242</v>
      </c>
    </row>
    <row r="8" spans="1:15">
      <c r="B8" s="27" t="s">
        <v>219</v>
      </c>
      <c r="C8" t="s">
        <v>262</v>
      </c>
      <c r="D8" t="s">
        <v>264</v>
      </c>
      <c r="F8" s="30" t="s">
        <v>242</v>
      </c>
      <c r="G8" t="s">
        <v>646</v>
      </c>
      <c r="J8" t="s">
        <v>343</v>
      </c>
      <c r="N8" s="30" t="s">
        <v>242</v>
      </c>
    </row>
    <row r="9" spans="1:15">
      <c r="B9" s="27" t="s">
        <v>329</v>
      </c>
      <c r="F9" s="31" t="s">
        <v>557</v>
      </c>
      <c r="G9" t="s">
        <v>722</v>
      </c>
      <c r="J9" t="s">
        <v>344</v>
      </c>
      <c r="N9" s="30" t="s">
        <v>242</v>
      </c>
    </row>
    <row r="10" spans="1:15">
      <c r="B10" s="27" t="s">
        <v>288</v>
      </c>
      <c r="F10" s="30" t="s">
        <v>242</v>
      </c>
      <c r="G10" t="s">
        <v>645</v>
      </c>
      <c r="J10" t="s">
        <v>345</v>
      </c>
      <c r="N10" s="30" t="s">
        <v>242</v>
      </c>
    </row>
    <row r="11" spans="1:15">
      <c r="B11" s="27" t="s">
        <v>0</v>
      </c>
      <c r="C11" t="s">
        <v>451</v>
      </c>
      <c r="F11" s="30" t="s">
        <v>242</v>
      </c>
      <c r="G11" t="s">
        <v>647</v>
      </c>
      <c r="J11" t="s">
        <v>346</v>
      </c>
      <c r="N11" s="30" t="s">
        <v>242</v>
      </c>
    </row>
    <row r="12" spans="1:15">
      <c r="B12" s="27" t="s">
        <v>220</v>
      </c>
      <c r="D12" t="s">
        <v>649</v>
      </c>
      <c r="F12" s="30" t="s">
        <v>242</v>
      </c>
      <c r="G12" t="s">
        <v>648</v>
      </c>
      <c r="J12" t="s">
        <v>348</v>
      </c>
      <c r="N12" s="30" t="s">
        <v>242</v>
      </c>
    </row>
    <row r="13" spans="1:15">
      <c r="B13" s="27" t="s">
        <v>277</v>
      </c>
      <c r="C13" t="s">
        <v>276</v>
      </c>
      <c r="D13" t="s">
        <v>653</v>
      </c>
      <c r="F13" s="30" t="s">
        <v>242</v>
      </c>
      <c r="G13" t="s">
        <v>720</v>
      </c>
      <c r="J13" t="s">
        <v>349</v>
      </c>
      <c r="N13" s="30" t="s">
        <v>242</v>
      </c>
    </row>
    <row r="14" spans="1:15">
      <c r="B14" s="27" t="s">
        <v>278</v>
      </c>
      <c r="D14" t="s">
        <v>654</v>
      </c>
      <c r="F14" s="30" t="s">
        <v>242</v>
      </c>
      <c r="G14" t="s">
        <v>721</v>
      </c>
      <c r="I14" t="s">
        <v>364</v>
      </c>
      <c r="N14" s="30" t="s">
        <v>242</v>
      </c>
    </row>
    <row r="15" spans="1:15">
      <c r="B15" s="27" t="s">
        <v>279</v>
      </c>
      <c r="D15" t="s">
        <v>650</v>
      </c>
      <c r="F15" s="30" t="s">
        <v>242</v>
      </c>
      <c r="G15" t="s">
        <v>651</v>
      </c>
      <c r="I15" t="s">
        <v>365</v>
      </c>
      <c r="N15" s="30" t="s">
        <v>242</v>
      </c>
    </row>
    <row r="16" spans="1:15">
      <c r="B16" s="27" t="s">
        <v>280</v>
      </c>
      <c r="D16" t="s">
        <v>652</v>
      </c>
      <c r="F16" s="30" t="s">
        <v>242</v>
      </c>
      <c r="G16" t="s">
        <v>651</v>
      </c>
      <c r="I16" t="s">
        <v>371</v>
      </c>
      <c r="N16" s="30" t="s">
        <v>242</v>
      </c>
    </row>
    <row r="17" spans="2:15">
      <c r="B17" s="27" t="s">
        <v>281</v>
      </c>
      <c r="D17" t="s">
        <v>282</v>
      </c>
      <c r="F17" s="30" t="s">
        <v>242</v>
      </c>
      <c r="G17" t="s">
        <v>651</v>
      </c>
      <c r="I17" t="s">
        <v>64</v>
      </c>
      <c r="N17" s="30" t="s">
        <v>242</v>
      </c>
      <c r="O17" t="s">
        <v>715</v>
      </c>
    </row>
    <row r="18" spans="2:15">
      <c r="B18" s="27" t="s">
        <v>507</v>
      </c>
      <c r="D18" t="s">
        <v>508</v>
      </c>
      <c r="F18" s="30" t="s">
        <v>242</v>
      </c>
      <c r="G18" t="s">
        <v>719</v>
      </c>
      <c r="I18" t="s">
        <v>331</v>
      </c>
      <c r="N18" s="30" t="s">
        <v>242</v>
      </c>
    </row>
    <row r="19" spans="2:15">
      <c r="B19" s="27" t="s">
        <v>283</v>
      </c>
      <c r="F19" s="30" t="s">
        <v>242</v>
      </c>
      <c r="G19" t="s">
        <v>655</v>
      </c>
      <c r="I19" t="s">
        <v>347</v>
      </c>
      <c r="N19" s="30" t="s">
        <v>242</v>
      </c>
    </row>
    <row r="20" spans="2:15">
      <c r="B20" s="27" t="s">
        <v>266</v>
      </c>
      <c r="C20" t="s">
        <v>209</v>
      </c>
      <c r="D20" t="s">
        <v>268</v>
      </c>
      <c r="F20" s="30" t="s">
        <v>242</v>
      </c>
      <c r="G20" t="s">
        <v>656</v>
      </c>
      <c r="N20" s="30"/>
    </row>
    <row r="21" spans="2:15">
      <c r="B21" s="27" t="s">
        <v>267</v>
      </c>
      <c r="C21" t="s">
        <v>269</v>
      </c>
      <c r="D21" t="s">
        <v>1</v>
      </c>
      <c r="F21" s="30" t="s">
        <v>242</v>
      </c>
      <c r="G21" t="s">
        <v>656</v>
      </c>
      <c r="I21" t="s">
        <v>367</v>
      </c>
      <c r="N21" s="30" t="s">
        <v>242</v>
      </c>
    </row>
    <row r="22" spans="2:15">
      <c r="B22" s="27" t="s">
        <v>337</v>
      </c>
      <c r="F22" s="30" t="s">
        <v>242</v>
      </c>
      <c r="G22" t="s">
        <v>657</v>
      </c>
      <c r="I22" t="s">
        <v>360</v>
      </c>
      <c r="N22" s="30" t="s">
        <v>242</v>
      </c>
    </row>
    <row r="23" spans="2:15">
      <c r="B23" s="27" t="s">
        <v>284</v>
      </c>
      <c r="C23" t="s">
        <v>209</v>
      </c>
      <c r="D23" t="s">
        <v>659</v>
      </c>
      <c r="F23" s="30" t="s">
        <v>242</v>
      </c>
      <c r="G23" t="s">
        <v>658</v>
      </c>
      <c r="I23" t="s">
        <v>366</v>
      </c>
      <c r="N23" s="30" t="s">
        <v>242</v>
      </c>
    </row>
    <row r="24" spans="2:15">
      <c r="B24" s="27" t="s">
        <v>285</v>
      </c>
      <c r="C24" t="s">
        <v>209</v>
      </c>
      <c r="D24" t="s">
        <v>287</v>
      </c>
      <c r="F24" s="30" t="s">
        <v>242</v>
      </c>
      <c r="G24" t="s">
        <v>661</v>
      </c>
      <c r="I24" t="s">
        <v>368</v>
      </c>
      <c r="N24" s="30" t="s">
        <v>242</v>
      </c>
      <c r="O24" t="s">
        <v>715</v>
      </c>
    </row>
    <row r="25" spans="2:15">
      <c r="B25" s="27" t="s">
        <v>286</v>
      </c>
      <c r="C25" t="s">
        <v>209</v>
      </c>
      <c r="F25" s="30" t="s">
        <v>242</v>
      </c>
      <c r="G25" t="s">
        <v>660</v>
      </c>
      <c r="I25" t="s">
        <v>369</v>
      </c>
      <c r="N25" s="30" t="s">
        <v>242</v>
      </c>
    </row>
    <row r="26" spans="2:15">
      <c r="B26" s="27" t="s">
        <v>221</v>
      </c>
      <c r="C26" t="s">
        <v>243</v>
      </c>
      <c r="D26" t="s">
        <v>244</v>
      </c>
      <c r="F26" s="30" t="s">
        <v>242</v>
      </c>
      <c r="G26" t="s">
        <v>651</v>
      </c>
      <c r="I26" t="s">
        <v>213</v>
      </c>
      <c r="N26" s="30" t="s">
        <v>242</v>
      </c>
      <c r="O26" t="s">
        <v>715</v>
      </c>
    </row>
    <row r="27" spans="2:15">
      <c r="B27" s="27" t="s">
        <v>221</v>
      </c>
      <c r="C27" t="s">
        <v>209</v>
      </c>
      <c r="D27" t="s">
        <v>662</v>
      </c>
      <c r="F27" s="30" t="s">
        <v>242</v>
      </c>
      <c r="G27" t="s">
        <v>663</v>
      </c>
      <c r="I27" t="s">
        <v>576</v>
      </c>
      <c r="N27" s="30" t="s">
        <v>242</v>
      </c>
      <c r="O27" t="s">
        <v>715</v>
      </c>
    </row>
    <row r="28" spans="2:15">
      <c r="B28" s="27" t="s">
        <v>222</v>
      </c>
      <c r="C28" t="s">
        <v>209</v>
      </c>
      <c r="D28" t="s">
        <v>450</v>
      </c>
      <c r="F28" s="30" t="s">
        <v>558</v>
      </c>
      <c r="G28" t="s">
        <v>651</v>
      </c>
    </row>
    <row r="29" spans="2:15">
      <c r="B29" s="27" t="s">
        <v>222</v>
      </c>
      <c r="C29" t="s">
        <v>209</v>
      </c>
      <c r="D29" t="s">
        <v>245</v>
      </c>
      <c r="F29" s="30" t="s">
        <v>242</v>
      </c>
      <c r="G29" t="s">
        <v>664</v>
      </c>
      <c r="I29" s="27" t="s">
        <v>361</v>
      </c>
      <c r="O29" t="s">
        <v>732</v>
      </c>
    </row>
    <row r="30" spans="2:15">
      <c r="B30" s="27" t="s">
        <v>222</v>
      </c>
      <c r="C30" t="s">
        <v>209</v>
      </c>
      <c r="D30" t="s">
        <v>1</v>
      </c>
      <c r="F30" s="30" t="s">
        <v>242</v>
      </c>
      <c r="G30" t="s">
        <v>665</v>
      </c>
      <c r="I30" t="s">
        <v>362</v>
      </c>
      <c r="N30" s="30" t="s">
        <v>242</v>
      </c>
    </row>
    <row r="31" spans="2:15">
      <c r="B31" s="27" t="s">
        <v>223</v>
      </c>
      <c r="C31" t="s">
        <v>209</v>
      </c>
      <c r="D31" t="s">
        <v>246</v>
      </c>
      <c r="F31" s="30" t="s">
        <v>242</v>
      </c>
      <c r="G31" t="s">
        <v>666</v>
      </c>
      <c r="I31" t="s">
        <v>563</v>
      </c>
      <c r="N31" s="30" t="s">
        <v>242</v>
      </c>
    </row>
    <row r="32" spans="2:15">
      <c r="B32" s="27" t="s">
        <v>224</v>
      </c>
      <c r="C32" t="s">
        <v>247</v>
      </c>
      <c r="D32" t="s">
        <v>248</v>
      </c>
      <c r="F32" s="30" t="s">
        <v>242</v>
      </c>
      <c r="G32" t="s">
        <v>663</v>
      </c>
      <c r="I32" t="s">
        <v>372</v>
      </c>
      <c r="N32" s="30" t="s">
        <v>242</v>
      </c>
    </row>
    <row r="33" spans="2:14">
      <c r="B33" s="27" t="s">
        <v>225</v>
      </c>
      <c r="C33" t="s">
        <v>249</v>
      </c>
      <c r="D33" t="s">
        <v>150</v>
      </c>
      <c r="F33" s="30" t="s">
        <v>242</v>
      </c>
      <c r="G33" t="s">
        <v>663</v>
      </c>
      <c r="I33" t="s">
        <v>363</v>
      </c>
      <c r="N33" s="30" t="s">
        <v>242</v>
      </c>
    </row>
    <row r="34" spans="2:14">
      <c r="B34" s="27" t="s">
        <v>270</v>
      </c>
      <c r="C34" t="s">
        <v>447</v>
      </c>
      <c r="F34" s="30" t="s">
        <v>242</v>
      </c>
      <c r="G34" t="s">
        <v>667</v>
      </c>
      <c r="I34" t="s">
        <v>562</v>
      </c>
      <c r="N34" s="30" t="s">
        <v>242</v>
      </c>
    </row>
    <row r="35" spans="2:14">
      <c r="B35" s="27" t="s">
        <v>271</v>
      </c>
      <c r="C35" t="s">
        <v>249</v>
      </c>
      <c r="F35" s="30" t="s">
        <v>273</v>
      </c>
      <c r="G35" t="s">
        <v>651</v>
      </c>
      <c r="I35" t="s">
        <v>564</v>
      </c>
      <c r="N35" s="30" t="s">
        <v>242</v>
      </c>
    </row>
    <row r="36" spans="2:14">
      <c r="B36" s="27" t="s">
        <v>566</v>
      </c>
      <c r="C36" t="s">
        <v>567</v>
      </c>
      <c r="F36" s="30"/>
      <c r="G36" t="s">
        <v>651</v>
      </c>
      <c r="I36" t="s">
        <v>561</v>
      </c>
      <c r="N36" s="30" t="s">
        <v>242</v>
      </c>
    </row>
    <row r="37" spans="2:14">
      <c r="B37" s="27" t="s">
        <v>272</v>
      </c>
      <c r="C37" t="s">
        <v>249</v>
      </c>
      <c r="F37" s="30" t="s">
        <v>242</v>
      </c>
      <c r="G37" t="s">
        <v>669</v>
      </c>
      <c r="I37" t="s">
        <v>565</v>
      </c>
      <c r="N37" s="30" t="s">
        <v>242</v>
      </c>
    </row>
    <row r="38" spans="2:14">
      <c r="B38" s="27" t="s">
        <v>327</v>
      </c>
      <c r="C38" t="s">
        <v>209</v>
      </c>
      <c r="F38" s="30" t="s">
        <v>242</v>
      </c>
      <c r="G38" t="s">
        <v>668</v>
      </c>
      <c r="I38" t="s">
        <v>559</v>
      </c>
      <c r="N38" s="30" t="s">
        <v>242</v>
      </c>
    </row>
    <row r="39" spans="2:14">
      <c r="B39" s="27" t="s">
        <v>274</v>
      </c>
      <c r="C39" t="s">
        <v>209</v>
      </c>
      <c r="F39" s="30" t="s">
        <v>242</v>
      </c>
      <c r="G39" t="s">
        <v>670</v>
      </c>
      <c r="I39" t="s">
        <v>560</v>
      </c>
      <c r="N39" s="30" t="s">
        <v>242</v>
      </c>
    </row>
    <row r="40" spans="2:14">
      <c r="B40" s="27" t="s">
        <v>463</v>
      </c>
      <c r="C40" t="s">
        <v>568</v>
      </c>
      <c r="F40" s="30" t="s">
        <v>242</v>
      </c>
      <c r="G40" t="s">
        <v>671</v>
      </c>
      <c r="I40" t="s">
        <v>390</v>
      </c>
      <c r="N40" s="30" t="s">
        <v>242</v>
      </c>
    </row>
    <row r="41" spans="2:14">
      <c r="B41" s="27" t="s">
        <v>4</v>
      </c>
      <c r="C41" t="s">
        <v>209</v>
      </c>
      <c r="D41" t="s">
        <v>275</v>
      </c>
      <c r="F41" s="30" t="s">
        <v>242</v>
      </c>
      <c r="G41" t="s">
        <v>668</v>
      </c>
    </row>
    <row r="42" spans="2:14">
      <c r="B42" s="27" t="s">
        <v>3</v>
      </c>
      <c r="F42" s="30" t="s">
        <v>242</v>
      </c>
      <c r="G42" t="s">
        <v>672</v>
      </c>
    </row>
    <row r="43" spans="2:14" ht="15" customHeight="1">
      <c r="B43" s="27" t="s">
        <v>290</v>
      </c>
      <c r="C43" t="s">
        <v>249</v>
      </c>
      <c r="F43" s="30" t="s">
        <v>242</v>
      </c>
      <c r="G43" t="s">
        <v>673</v>
      </c>
    </row>
    <row r="44" spans="2:14" ht="15" customHeight="1">
      <c r="B44" s="27" t="s">
        <v>686</v>
      </c>
      <c r="D44" t="s">
        <v>687</v>
      </c>
      <c r="F44" s="30" t="s">
        <v>242</v>
      </c>
      <c r="G44" t="s">
        <v>688</v>
      </c>
    </row>
    <row r="45" spans="2:14">
      <c r="B45" s="27" t="s">
        <v>289</v>
      </c>
      <c r="C45" t="s">
        <v>209</v>
      </c>
      <c r="F45" s="30" t="s">
        <v>242</v>
      </c>
      <c r="G45" t="s">
        <v>651</v>
      </c>
    </row>
    <row r="46" spans="2:14">
      <c r="B46" s="27" t="s">
        <v>291</v>
      </c>
      <c r="C46" t="s">
        <v>292</v>
      </c>
      <c r="D46" t="s">
        <v>293</v>
      </c>
      <c r="F46" s="30" t="s">
        <v>242</v>
      </c>
      <c r="G46" t="s">
        <v>674</v>
      </c>
    </row>
    <row r="47" spans="2:14">
      <c r="B47" s="27" t="s">
        <v>294</v>
      </c>
      <c r="C47" t="s">
        <v>295</v>
      </c>
      <c r="F47" s="30" t="s">
        <v>242</v>
      </c>
      <c r="G47" t="s">
        <v>730</v>
      </c>
    </row>
    <row r="48" spans="2:14">
      <c r="B48" s="27" t="s">
        <v>296</v>
      </c>
      <c r="C48" t="s">
        <v>209</v>
      </c>
      <c r="F48" s="30" t="s">
        <v>242</v>
      </c>
      <c r="G48" t="s">
        <v>685</v>
      </c>
    </row>
    <row r="49" spans="2:15">
      <c r="B49" s="27" t="s">
        <v>297</v>
      </c>
      <c r="C49" t="s">
        <v>209</v>
      </c>
      <c r="F49" s="30" t="s">
        <v>242</v>
      </c>
      <c r="G49" t="s">
        <v>685</v>
      </c>
    </row>
    <row r="50" spans="2:15">
      <c r="B50" s="27" t="s">
        <v>299</v>
      </c>
      <c r="C50" t="s">
        <v>300</v>
      </c>
      <c r="D50" t="s">
        <v>729</v>
      </c>
      <c r="F50" s="30" t="s">
        <v>242</v>
      </c>
      <c r="G50" t="s">
        <v>675</v>
      </c>
      <c r="I50" s="27" t="s">
        <v>355</v>
      </c>
      <c r="N50" s="30" t="s">
        <v>242</v>
      </c>
    </row>
    <row r="51" spans="2:15">
      <c r="B51" s="27" t="s">
        <v>301</v>
      </c>
      <c r="F51" s="30" t="s">
        <v>242</v>
      </c>
      <c r="G51" t="s">
        <v>676</v>
      </c>
      <c r="I51" t="s">
        <v>350</v>
      </c>
      <c r="N51" s="30" t="s">
        <v>242</v>
      </c>
      <c r="O51" t="s">
        <v>733</v>
      </c>
    </row>
    <row r="52" spans="2:15">
      <c r="B52" s="27" t="s">
        <v>326</v>
      </c>
      <c r="F52" s="30" t="s">
        <v>242</v>
      </c>
      <c r="G52" t="s">
        <v>677</v>
      </c>
      <c r="I52" t="s">
        <v>575</v>
      </c>
      <c r="N52" s="30" t="s">
        <v>242</v>
      </c>
    </row>
    <row r="53" spans="2:15">
      <c r="B53" s="27" t="s">
        <v>302</v>
      </c>
      <c r="C53" t="s">
        <v>105</v>
      </c>
      <c r="F53" s="30" t="s">
        <v>242</v>
      </c>
      <c r="G53" t="s">
        <v>678</v>
      </c>
      <c r="I53" t="s">
        <v>352</v>
      </c>
      <c r="N53" s="30" t="s">
        <v>242</v>
      </c>
    </row>
    <row r="54" spans="2:15">
      <c r="B54" s="27" t="s">
        <v>303</v>
      </c>
      <c r="C54" t="s">
        <v>105</v>
      </c>
      <c r="D54" t="s">
        <v>6</v>
      </c>
      <c r="F54" s="30" t="s">
        <v>242</v>
      </c>
      <c r="G54" t="s">
        <v>679</v>
      </c>
      <c r="I54" t="s">
        <v>448</v>
      </c>
      <c r="N54" s="30" t="s">
        <v>242</v>
      </c>
      <c r="O54" t="s">
        <v>690</v>
      </c>
    </row>
    <row r="55" spans="2:15">
      <c r="B55" s="27" t="s">
        <v>236</v>
      </c>
      <c r="C55" t="s">
        <v>238</v>
      </c>
      <c r="F55" s="30" t="s">
        <v>242</v>
      </c>
      <c r="G55" t="s">
        <v>680</v>
      </c>
      <c r="I55" t="s">
        <v>356</v>
      </c>
      <c r="N55" s="30" t="s">
        <v>242</v>
      </c>
    </row>
    <row r="56" spans="2:15">
      <c r="B56" s="27" t="s">
        <v>237</v>
      </c>
      <c r="C56" t="s">
        <v>239</v>
      </c>
      <c r="F56" s="30" t="s">
        <v>242</v>
      </c>
      <c r="G56" t="s">
        <v>681</v>
      </c>
      <c r="I56" t="s">
        <v>357</v>
      </c>
      <c r="N56" s="30" t="s">
        <v>242</v>
      </c>
    </row>
    <row r="57" spans="2:15">
      <c r="B57" s="27" t="s">
        <v>240</v>
      </c>
      <c r="C57" t="s">
        <v>241</v>
      </c>
      <c r="F57" s="30" t="s">
        <v>242</v>
      </c>
      <c r="G57" t="s">
        <v>682</v>
      </c>
      <c r="I57" t="s">
        <v>358</v>
      </c>
      <c r="N57" s="30" t="s">
        <v>242</v>
      </c>
    </row>
    <row r="58" spans="2:15">
      <c r="B58" s="27" t="s">
        <v>250</v>
      </c>
      <c r="C58" t="s">
        <v>226</v>
      </c>
      <c r="D58" t="s">
        <v>253</v>
      </c>
      <c r="F58" s="30" t="s">
        <v>242</v>
      </c>
      <c r="G58" t="s">
        <v>683</v>
      </c>
      <c r="I58" t="s">
        <v>359</v>
      </c>
      <c r="N58" s="30" t="s">
        <v>242</v>
      </c>
    </row>
    <row r="59" spans="2:15">
      <c r="B59" s="27" t="s">
        <v>251</v>
      </c>
      <c r="C59" t="s">
        <v>209</v>
      </c>
      <c r="D59" t="s">
        <v>252</v>
      </c>
      <c r="F59" s="30" t="s">
        <v>242</v>
      </c>
      <c r="G59" t="s">
        <v>651</v>
      </c>
      <c r="I59" t="s">
        <v>473</v>
      </c>
      <c r="N59" s="30" t="s">
        <v>242</v>
      </c>
      <c r="O59" t="s">
        <v>651</v>
      </c>
    </row>
    <row r="60" spans="2:15">
      <c r="B60" s="27" t="s">
        <v>227</v>
      </c>
      <c r="C60" t="s">
        <v>254</v>
      </c>
      <c r="D60" t="s">
        <v>255</v>
      </c>
      <c r="F60" s="30" t="s">
        <v>242</v>
      </c>
      <c r="G60" t="s">
        <v>668</v>
      </c>
      <c r="I60" t="s">
        <v>474</v>
      </c>
      <c r="O60" t="s">
        <v>734</v>
      </c>
    </row>
    <row r="61" spans="2:15">
      <c r="B61" s="27" t="s">
        <v>256</v>
      </c>
      <c r="C61" t="s">
        <v>254</v>
      </c>
      <c r="D61" t="s">
        <v>255</v>
      </c>
      <c r="F61" s="30" t="s">
        <v>242</v>
      </c>
      <c r="G61" t="s">
        <v>668</v>
      </c>
    </row>
    <row r="62" spans="2:15">
      <c r="B62" s="27" t="s">
        <v>258</v>
      </c>
      <c r="C62" t="s">
        <v>257</v>
      </c>
      <c r="F62" s="30" t="s">
        <v>242</v>
      </c>
      <c r="G62" t="s">
        <v>684</v>
      </c>
      <c r="I62" t="s">
        <v>351</v>
      </c>
      <c r="N62" s="29" t="s">
        <v>574</v>
      </c>
    </row>
    <row r="63" spans="2:15">
      <c r="B63" s="27" t="s">
        <v>338</v>
      </c>
      <c r="F63" s="30" t="s">
        <v>242</v>
      </c>
    </row>
    <row r="64" spans="2:15">
      <c r="B64" s="27" t="s">
        <v>465</v>
      </c>
      <c r="C64" t="s">
        <v>569</v>
      </c>
      <c r="F64" s="30" t="s">
        <v>242</v>
      </c>
      <c r="G64" t="s">
        <v>689</v>
      </c>
    </row>
    <row r="65" spans="2:7">
      <c r="B65" s="27" t="s">
        <v>466</v>
      </c>
      <c r="C65" t="s">
        <v>570</v>
      </c>
      <c r="F65" s="30"/>
      <c r="G65" t="s">
        <v>690</v>
      </c>
    </row>
    <row r="66" spans="2:7">
      <c r="B66" s="27" t="s">
        <v>231</v>
      </c>
      <c r="F66" s="30" t="s">
        <v>242</v>
      </c>
    </row>
    <row r="67" spans="2:7">
      <c r="B67" s="27" t="s">
        <v>324</v>
      </c>
      <c r="F67" s="30" t="s">
        <v>242</v>
      </c>
      <c r="G67" t="s">
        <v>691</v>
      </c>
    </row>
    <row r="68" spans="2:7">
      <c r="B68" s="27" t="s">
        <v>325</v>
      </c>
      <c r="F68" s="30" t="s">
        <v>242</v>
      </c>
      <c r="G68" t="s">
        <v>668</v>
      </c>
    </row>
    <row r="69" spans="2:7">
      <c r="B69" s="27" t="s">
        <v>323</v>
      </c>
      <c r="D69" t="s">
        <v>692</v>
      </c>
      <c r="F69" s="30" t="s">
        <v>242</v>
      </c>
      <c r="G69" t="s">
        <v>699</v>
      </c>
    </row>
    <row r="70" spans="2:7">
      <c r="B70" s="27" t="s">
        <v>304</v>
      </c>
      <c r="F70" s="30" t="s">
        <v>242</v>
      </c>
      <c r="G70" t="s">
        <v>668</v>
      </c>
    </row>
    <row r="71" spans="2:7">
      <c r="B71" s="27" t="s">
        <v>735</v>
      </c>
      <c r="F71" s="30" t="s">
        <v>242</v>
      </c>
      <c r="G71" t="s">
        <v>668</v>
      </c>
    </row>
    <row r="72" spans="2:7">
      <c r="B72" s="27" t="s">
        <v>305</v>
      </c>
      <c r="F72" s="30" t="s">
        <v>242</v>
      </c>
      <c r="G72" t="s">
        <v>668</v>
      </c>
    </row>
    <row r="73" spans="2:7">
      <c r="B73" s="27" t="s">
        <v>306</v>
      </c>
      <c r="F73" s="30" t="s">
        <v>242</v>
      </c>
      <c r="G73" t="s">
        <v>693</v>
      </c>
    </row>
    <row r="74" spans="2:7">
      <c r="B74" s="27" t="s">
        <v>307</v>
      </c>
      <c r="C74" t="s">
        <v>308</v>
      </c>
      <c r="F74" s="30" t="s">
        <v>242</v>
      </c>
      <c r="G74" t="s">
        <v>736</v>
      </c>
    </row>
    <row r="75" spans="2:7">
      <c r="B75" s="27" t="s">
        <v>309</v>
      </c>
      <c r="D75" t="s">
        <v>135</v>
      </c>
      <c r="F75" s="30" t="s">
        <v>242</v>
      </c>
      <c r="G75" t="s">
        <v>668</v>
      </c>
    </row>
    <row r="76" spans="2:7">
      <c r="B76" s="27" t="s">
        <v>615</v>
      </c>
      <c r="F76" s="30" t="s">
        <v>242</v>
      </c>
      <c r="G76" t="s">
        <v>737</v>
      </c>
    </row>
    <row r="77" spans="2:7">
      <c r="B77" s="27" t="s">
        <v>310</v>
      </c>
      <c r="D77" t="s">
        <v>381</v>
      </c>
      <c r="F77" s="30" t="s">
        <v>242</v>
      </c>
      <c r="G77" t="s">
        <v>738</v>
      </c>
    </row>
    <row r="78" spans="2:7">
      <c r="B78" s="27" t="s">
        <v>311</v>
      </c>
      <c r="F78" s="30" t="s">
        <v>242</v>
      </c>
      <c r="G78" t="s">
        <v>668</v>
      </c>
    </row>
    <row r="79" spans="2:7">
      <c r="B79" s="27" t="s">
        <v>312</v>
      </c>
      <c r="F79" s="31" t="s">
        <v>242</v>
      </c>
      <c r="G79" t="s">
        <v>700</v>
      </c>
    </row>
    <row r="80" spans="2:7" ht="16.2" customHeight="1">
      <c r="B80" s="27" t="s">
        <v>332</v>
      </c>
      <c r="C80" t="s">
        <v>333</v>
      </c>
      <c r="F80" s="30" t="s">
        <v>242</v>
      </c>
      <c r="G80" t="s">
        <v>728</v>
      </c>
    </row>
    <row r="81" spans="2:7" ht="16.2" customHeight="1">
      <c r="B81" s="27" t="s">
        <v>313</v>
      </c>
      <c r="F81" s="30" t="s">
        <v>242</v>
      </c>
      <c r="G81" t="s">
        <v>694</v>
      </c>
    </row>
    <row r="82" spans="2:7">
      <c r="B82" s="27" t="s">
        <v>314</v>
      </c>
      <c r="D82" t="s">
        <v>315</v>
      </c>
      <c r="F82" s="30" t="s">
        <v>242</v>
      </c>
      <c r="G82" t="s">
        <v>695</v>
      </c>
    </row>
    <row r="83" spans="2:7">
      <c r="B83" s="27" t="s">
        <v>316</v>
      </c>
      <c r="F83" s="30" t="s">
        <v>242</v>
      </c>
      <c r="G83" t="s">
        <v>695</v>
      </c>
    </row>
    <row r="84" spans="2:7">
      <c r="B84" s="27" t="s">
        <v>317</v>
      </c>
      <c r="F84" s="30" t="s">
        <v>242</v>
      </c>
      <c r="G84" t="s">
        <v>696</v>
      </c>
    </row>
    <row r="85" spans="2:7">
      <c r="B85" s="27" t="s">
        <v>571</v>
      </c>
      <c r="F85" s="30" t="s">
        <v>242</v>
      </c>
      <c r="G85" t="s">
        <v>697</v>
      </c>
    </row>
    <row r="86" spans="2:7">
      <c r="B86" s="27" t="s">
        <v>318</v>
      </c>
      <c r="F86" s="30" t="s">
        <v>242</v>
      </c>
      <c r="G86" t="s">
        <v>725</v>
      </c>
    </row>
    <row r="87" spans="2:7">
      <c r="B87" s="27" t="s">
        <v>319</v>
      </c>
      <c r="C87" t="s">
        <v>340</v>
      </c>
      <c r="F87" s="30" t="s">
        <v>242</v>
      </c>
      <c r="G87" t="s">
        <v>726</v>
      </c>
    </row>
    <row r="88" spans="2:7">
      <c r="B88" s="27" t="s">
        <v>320</v>
      </c>
      <c r="C88" t="s">
        <v>572</v>
      </c>
      <c r="F88" s="30" t="s">
        <v>242</v>
      </c>
      <c r="G88" t="s">
        <v>698</v>
      </c>
    </row>
    <row r="89" spans="2:7">
      <c r="B89" s="27" t="s">
        <v>229</v>
      </c>
      <c r="F89" s="30" t="s">
        <v>242</v>
      </c>
      <c r="G89" t="s">
        <v>701</v>
      </c>
    </row>
    <row r="90" spans="2:7">
      <c r="B90" s="27" t="s">
        <v>230</v>
      </c>
      <c r="F90" s="30" t="s">
        <v>242</v>
      </c>
      <c r="G90" t="s">
        <v>702</v>
      </c>
    </row>
    <row r="91" spans="2:7">
      <c r="B91" s="27" t="s">
        <v>339</v>
      </c>
      <c r="F91" s="30" t="s">
        <v>242</v>
      </c>
      <c r="G91" t="s">
        <v>724</v>
      </c>
    </row>
    <row r="92" spans="2:7">
      <c r="B92" s="27" t="s">
        <v>373</v>
      </c>
      <c r="C92" t="s">
        <v>573</v>
      </c>
      <c r="F92" s="30" t="s">
        <v>242</v>
      </c>
      <c r="G92" t="s">
        <v>703</v>
      </c>
    </row>
    <row r="93" spans="2:7">
      <c r="B93" s="27" t="s">
        <v>581</v>
      </c>
      <c r="F93" s="31" t="s">
        <v>328</v>
      </c>
      <c r="G93" t="s">
        <v>704</v>
      </c>
    </row>
    <row r="94" spans="2:7">
      <c r="B94" s="27" t="s">
        <v>322</v>
      </c>
      <c r="C94" t="s">
        <v>514</v>
      </c>
      <c r="F94" s="30" t="s">
        <v>242</v>
      </c>
      <c r="G94" t="s">
        <v>705</v>
      </c>
    </row>
    <row r="95" spans="2:7">
      <c r="B95" s="27" t="s">
        <v>512</v>
      </c>
      <c r="C95" t="s">
        <v>513</v>
      </c>
      <c r="F95" s="30" t="s">
        <v>242</v>
      </c>
      <c r="G95" t="s">
        <v>706</v>
      </c>
    </row>
    <row r="96" spans="2:7">
      <c r="B96" s="27" t="s">
        <v>212</v>
      </c>
      <c r="F96" s="30" t="s">
        <v>242</v>
      </c>
      <c r="G96" t="s">
        <v>707</v>
      </c>
    </row>
    <row r="97" spans="2:7">
      <c r="B97" s="27" t="s">
        <v>330</v>
      </c>
      <c r="F97" s="30" t="s">
        <v>242</v>
      </c>
      <c r="G97" t="s">
        <v>714</v>
      </c>
    </row>
    <row r="98" spans="2:7">
      <c r="B98" s="27" t="s">
        <v>353</v>
      </c>
      <c r="F98" s="30" t="s">
        <v>242</v>
      </c>
      <c r="G98" t="s">
        <v>715</v>
      </c>
    </row>
    <row r="99" spans="2:7">
      <c r="B99" s="27" t="s">
        <v>354</v>
      </c>
      <c r="F99" s="30" t="s">
        <v>242</v>
      </c>
      <c r="G99" t="s">
        <v>715</v>
      </c>
    </row>
    <row r="100" spans="2:7">
      <c r="B100" s="27" t="s">
        <v>374</v>
      </c>
      <c r="F100" s="30" t="s">
        <v>242</v>
      </c>
      <c r="G100" t="s">
        <v>708</v>
      </c>
    </row>
    <row r="101" spans="2:7">
      <c r="B101" s="27" t="s">
        <v>375</v>
      </c>
      <c r="C101" t="s">
        <v>249</v>
      </c>
      <c r="F101" s="30" t="s">
        <v>242</v>
      </c>
      <c r="G101" t="s">
        <v>690</v>
      </c>
    </row>
    <row r="102" spans="2:7">
      <c r="B102" s="27" t="s">
        <v>449</v>
      </c>
      <c r="F102" s="30" t="s">
        <v>242</v>
      </c>
      <c r="G102" t="s">
        <v>716</v>
      </c>
    </row>
    <row r="103" spans="2:7">
      <c r="B103" s="27" t="s">
        <v>376</v>
      </c>
      <c r="D103" t="s">
        <v>377</v>
      </c>
      <c r="F103" s="30" t="s">
        <v>242</v>
      </c>
      <c r="G103" t="s">
        <v>709</v>
      </c>
    </row>
    <row r="104" spans="2:7">
      <c r="B104" s="27" t="s">
        <v>378</v>
      </c>
      <c r="D104" t="s">
        <v>377</v>
      </c>
      <c r="F104" s="30" t="s">
        <v>242</v>
      </c>
      <c r="G104" t="s">
        <v>715</v>
      </c>
    </row>
    <row r="105" spans="2:7">
      <c r="B105" s="27" t="s">
        <v>379</v>
      </c>
      <c r="D105" t="s">
        <v>380</v>
      </c>
      <c r="F105" s="30" t="s">
        <v>242</v>
      </c>
      <c r="G105" t="s">
        <v>715</v>
      </c>
    </row>
    <row r="106" spans="2:7">
      <c r="B106" s="27" t="s">
        <v>452</v>
      </c>
      <c r="F106" s="30" t="s">
        <v>242</v>
      </c>
      <c r="G106" t="s">
        <v>715</v>
      </c>
    </row>
    <row r="107" spans="2:7">
      <c r="B107" s="41" t="s">
        <v>462</v>
      </c>
      <c r="F107" s="30" t="s">
        <v>242</v>
      </c>
      <c r="G107" t="s">
        <v>717</v>
      </c>
    </row>
    <row r="108" spans="2:7">
      <c r="B108" s="42" t="s">
        <v>631</v>
      </c>
      <c r="F108" s="30" t="s">
        <v>242</v>
      </c>
      <c r="G108" t="s">
        <v>710</v>
      </c>
    </row>
    <row r="109" spans="2:7">
      <c r="B109" s="42" t="s">
        <v>506</v>
      </c>
      <c r="F109" s="30" t="s">
        <v>242</v>
      </c>
      <c r="G109" t="s">
        <v>711</v>
      </c>
    </row>
    <row r="110" spans="2:7">
      <c r="B110" s="42" t="s">
        <v>509</v>
      </c>
      <c r="C110" t="s">
        <v>510</v>
      </c>
      <c r="F110" s="30" t="s">
        <v>242</v>
      </c>
      <c r="G110" t="s">
        <v>712</v>
      </c>
    </row>
    <row r="111" spans="2:7">
      <c r="B111" s="42" t="s">
        <v>511</v>
      </c>
      <c r="F111" s="30" t="s">
        <v>242</v>
      </c>
      <c r="G111" t="s">
        <v>713</v>
      </c>
    </row>
    <row r="112" spans="2:7">
      <c r="B112" s="42" t="s">
        <v>577</v>
      </c>
      <c r="F112" s="30" t="s">
        <v>242</v>
      </c>
      <c r="G112" t="s">
        <v>668</v>
      </c>
    </row>
    <row r="113" spans="2:7">
      <c r="B113" s="42" t="s">
        <v>578</v>
      </c>
      <c r="F113" s="30" t="s">
        <v>242</v>
      </c>
      <c r="G113" t="s">
        <v>651</v>
      </c>
    </row>
    <row r="114" spans="2:7">
      <c r="B114" s="42" t="s">
        <v>579</v>
      </c>
      <c r="F114" s="30" t="s">
        <v>242</v>
      </c>
      <c r="G114" t="s">
        <v>690</v>
      </c>
    </row>
    <row r="115" spans="2:7">
      <c r="B115" s="42" t="s">
        <v>630</v>
      </c>
      <c r="F115" s="30" t="s">
        <v>242</v>
      </c>
      <c r="G115" t="s">
        <v>718</v>
      </c>
    </row>
    <row r="116" spans="2:7">
      <c r="B116" s="42" t="s">
        <v>580</v>
      </c>
      <c r="F116" s="30" t="s">
        <v>242</v>
      </c>
      <c r="G116" t="s">
        <v>727</v>
      </c>
    </row>
    <row r="117" spans="2:7">
      <c r="B117" s="42" t="s">
        <v>582</v>
      </c>
      <c r="F117" s="30" t="s">
        <v>242</v>
      </c>
      <c r="G117" t="s">
        <v>668</v>
      </c>
    </row>
    <row r="118" spans="2:7">
      <c r="B118" s="61"/>
    </row>
    <row r="119" spans="2:7">
      <c r="B119" s="61"/>
    </row>
    <row r="120" spans="2:7" s="57" customFormat="1">
      <c r="B120" s="57" t="s">
        <v>632</v>
      </c>
    </row>
    <row r="121" spans="2:7">
      <c r="E121" s="14" t="s">
        <v>151</v>
      </c>
    </row>
    <row r="126" spans="2:7" ht="13.8" customHeight="1">
      <c r="C126" s="3" t="s">
        <v>7</v>
      </c>
    </row>
    <row r="127" spans="2:7" ht="20.399999999999999">
      <c r="C127" s="3" t="s">
        <v>8</v>
      </c>
    </row>
    <row r="128" spans="2:7">
      <c r="C128" s="3" t="s">
        <v>9</v>
      </c>
    </row>
    <row r="129" spans="3:3">
      <c r="C129" s="3" t="s">
        <v>10</v>
      </c>
    </row>
    <row r="130" spans="3:3" ht="20.399999999999999">
      <c r="C130" s="3" t="s">
        <v>11</v>
      </c>
    </row>
    <row r="131" spans="3:3">
      <c r="C131" s="3" t="s">
        <v>12</v>
      </c>
    </row>
    <row r="132" spans="3:3" ht="20.399999999999999">
      <c r="C132" s="3" t="s">
        <v>13</v>
      </c>
    </row>
    <row r="133" spans="3:3">
      <c r="C133" s="3" t="s">
        <v>14</v>
      </c>
    </row>
    <row r="134" spans="3:3" ht="20.399999999999999">
      <c r="C134" s="3" t="s">
        <v>15</v>
      </c>
    </row>
    <row r="135" spans="3:3">
      <c r="C135" s="3" t="s">
        <v>16</v>
      </c>
    </row>
    <row r="136" spans="3:3">
      <c r="C136" s="3" t="s">
        <v>17</v>
      </c>
    </row>
    <row r="137" spans="3:3">
      <c r="C137" s="3" t="s">
        <v>18</v>
      </c>
    </row>
    <row r="138" spans="3:3">
      <c r="C138" s="3" t="s">
        <v>19</v>
      </c>
    </row>
    <row r="139" spans="3:3">
      <c r="C139" s="3" t="s">
        <v>20</v>
      </c>
    </row>
    <row r="140" spans="3:3">
      <c r="C140" s="3" t="s">
        <v>21</v>
      </c>
    </row>
    <row r="141" spans="3:3">
      <c r="C141" s="3" t="s">
        <v>22</v>
      </c>
    </row>
    <row r="142" spans="3:3">
      <c r="C142" s="3" t="s">
        <v>23</v>
      </c>
    </row>
    <row r="143" spans="3:3" ht="20.399999999999999">
      <c r="C143" s="3" t="s">
        <v>24</v>
      </c>
    </row>
    <row r="144" spans="3:3">
      <c r="C144" s="3" t="s">
        <v>25</v>
      </c>
    </row>
    <row r="145" spans="3:3">
      <c r="C145" s="3" t="s">
        <v>26</v>
      </c>
    </row>
    <row r="146" spans="3:3">
      <c r="C146" s="3" t="s">
        <v>27</v>
      </c>
    </row>
    <row r="147" spans="3:3">
      <c r="C147" s="3" t="s">
        <v>28</v>
      </c>
    </row>
    <row r="148" spans="3:3">
      <c r="C148" s="3" t="s">
        <v>29</v>
      </c>
    </row>
    <row r="149" spans="3:3">
      <c r="C149" s="3" t="s">
        <v>30</v>
      </c>
    </row>
    <row r="150" spans="3:3" ht="20.399999999999999">
      <c r="C150" s="3" t="s">
        <v>31</v>
      </c>
    </row>
    <row r="151" spans="3:3" ht="20.399999999999999">
      <c r="C151" s="3" t="s">
        <v>32</v>
      </c>
    </row>
    <row r="152" spans="3:3">
      <c r="C152" s="3" t="s">
        <v>33</v>
      </c>
    </row>
    <row r="153" spans="3:3">
      <c r="C153" s="3" t="s">
        <v>34</v>
      </c>
    </row>
    <row r="154" spans="3:3">
      <c r="C154" s="3" t="s">
        <v>35</v>
      </c>
    </row>
    <row r="155" spans="3:3" ht="30.6">
      <c r="C155" s="3" t="s">
        <v>36</v>
      </c>
    </row>
    <row r="156" spans="3:3" ht="20.399999999999999">
      <c r="C156" s="3" t="s">
        <v>37</v>
      </c>
    </row>
    <row r="157" spans="3:3">
      <c r="C157" s="3" t="s">
        <v>38</v>
      </c>
    </row>
    <row r="158" spans="3:3">
      <c r="C158" s="4"/>
    </row>
    <row r="159" spans="3:3">
      <c r="C159" s="4" t="s">
        <v>39</v>
      </c>
    </row>
    <row r="160" spans="3:3">
      <c r="C160" s="4"/>
    </row>
    <row r="161" spans="3:3" ht="20.399999999999999">
      <c r="C161" s="3" t="s">
        <v>40</v>
      </c>
    </row>
    <row r="162" spans="3:3">
      <c r="C162" s="3" t="s">
        <v>41</v>
      </c>
    </row>
    <row r="163" spans="3:3" ht="20.399999999999999">
      <c r="C163" s="3" t="s">
        <v>42</v>
      </c>
    </row>
    <row r="164" spans="3:3" ht="20.399999999999999">
      <c r="C164" s="3" t="s">
        <v>43</v>
      </c>
    </row>
    <row r="165" spans="3:3" ht="20.399999999999999">
      <c r="C165" s="3" t="s">
        <v>44</v>
      </c>
    </row>
    <row r="166" spans="3:3" ht="20.399999999999999">
      <c r="C166" s="3" t="s">
        <v>45</v>
      </c>
    </row>
    <row r="167" spans="3:3">
      <c r="C167" s="3" t="s">
        <v>46</v>
      </c>
    </row>
    <row r="168" spans="3:3">
      <c r="C168" s="3" t="s">
        <v>47</v>
      </c>
    </row>
    <row r="169" spans="3:3">
      <c r="C169" s="3" t="s">
        <v>48</v>
      </c>
    </row>
    <row r="170" spans="3:3">
      <c r="C170" s="3" t="s">
        <v>49</v>
      </c>
    </row>
    <row r="171" spans="3:3" ht="20.399999999999999">
      <c r="C171" s="3" t="s">
        <v>50</v>
      </c>
    </row>
    <row r="172" spans="3:3">
      <c r="C172" s="3" t="s">
        <v>51</v>
      </c>
    </row>
    <row r="173" spans="3:3">
      <c r="C173" s="3" t="s">
        <v>52</v>
      </c>
    </row>
    <row r="174" spans="3:3">
      <c r="C174" s="3" t="s">
        <v>53</v>
      </c>
    </row>
    <row r="175" spans="3:3">
      <c r="C175" s="3" t="s">
        <v>54</v>
      </c>
    </row>
    <row r="176" spans="3:3" ht="20.399999999999999">
      <c r="C176" s="3" t="s">
        <v>55</v>
      </c>
    </row>
    <row r="177" spans="3:3">
      <c r="C177" s="3" t="s">
        <v>56</v>
      </c>
    </row>
    <row r="178" spans="3:3">
      <c r="C178" s="3" t="s">
        <v>57</v>
      </c>
    </row>
    <row r="179" spans="3:3" ht="20.399999999999999">
      <c r="C179" s="3" t="s">
        <v>58</v>
      </c>
    </row>
    <row r="180" spans="3:3">
      <c r="C180" s="3" t="s">
        <v>59</v>
      </c>
    </row>
    <row r="181" spans="3:3">
      <c r="C181" s="3" t="s">
        <v>60</v>
      </c>
    </row>
    <row r="182" spans="3:3">
      <c r="C182" s="3" t="s">
        <v>2</v>
      </c>
    </row>
    <row r="183" spans="3:3">
      <c r="C183" s="3" t="s">
        <v>61</v>
      </c>
    </row>
    <row r="184" spans="3:3">
      <c r="C184" s="3" t="s">
        <v>62</v>
      </c>
    </row>
    <row r="185" spans="3:3">
      <c r="C185" s="3" t="s">
        <v>63</v>
      </c>
    </row>
    <row r="186" spans="3:3">
      <c r="C186" s="3" t="s">
        <v>64</v>
      </c>
    </row>
    <row r="187" spans="3:3">
      <c r="C187" s="3" t="s">
        <v>65</v>
      </c>
    </row>
    <row r="188" spans="3:3" ht="20.399999999999999">
      <c r="C188" s="3" t="s">
        <v>66</v>
      </c>
    </row>
    <row r="189" spans="3:3" ht="20.399999999999999">
      <c r="C189" s="3" t="s">
        <v>67</v>
      </c>
    </row>
    <row r="190" spans="3:3">
      <c r="C190" s="3" t="s">
        <v>68</v>
      </c>
    </row>
    <row r="191" spans="3:3">
      <c r="C191" s="3" t="s">
        <v>69</v>
      </c>
    </row>
    <row r="192" spans="3:3">
      <c r="C192" s="3" t="s">
        <v>70</v>
      </c>
    </row>
    <row r="193" spans="3:4">
      <c r="C193" s="5" t="s">
        <v>71</v>
      </c>
    </row>
    <row r="194" spans="3:4">
      <c r="C194" s="5" t="s">
        <v>72</v>
      </c>
    </row>
    <row r="196" spans="3:4" ht="114.6" thickBot="1">
      <c r="C196" s="6" t="s">
        <v>73</v>
      </c>
    </row>
    <row r="197" spans="3:4" ht="15" thickBot="1">
      <c r="C197" s="7" t="s">
        <v>74</v>
      </c>
      <c r="D197" s="8" t="s">
        <v>75</v>
      </c>
    </row>
    <row r="198" spans="3:4" ht="15" thickBot="1">
      <c r="C198" s="9" t="s">
        <v>76</v>
      </c>
      <c r="D198" s="10" t="s">
        <v>77</v>
      </c>
    </row>
    <row r="199" spans="3:4" ht="15" thickBot="1">
      <c r="C199" s="9" t="s">
        <v>78</v>
      </c>
      <c r="D199" s="10" t="s">
        <v>79</v>
      </c>
    </row>
    <row r="200" spans="3:4" ht="15" thickBot="1">
      <c r="C200" s="9" t="s">
        <v>80</v>
      </c>
      <c r="D200" s="10" t="s">
        <v>81</v>
      </c>
    </row>
    <row r="201" spans="3:4" ht="15" thickBot="1">
      <c r="C201" s="9" t="s">
        <v>82</v>
      </c>
      <c r="D201" s="10" t="s">
        <v>83</v>
      </c>
    </row>
    <row r="202" spans="3:4" ht="21" thickBot="1">
      <c r="C202" s="9" t="s">
        <v>84</v>
      </c>
      <c r="D202" s="10" t="s">
        <v>85</v>
      </c>
    </row>
    <row r="203" spans="3:4" ht="21" thickBot="1">
      <c r="C203" s="9" t="s">
        <v>86</v>
      </c>
      <c r="D203" s="10" t="s">
        <v>87</v>
      </c>
    </row>
    <row r="204" spans="3:4" ht="15" thickBot="1">
      <c r="C204" s="9" t="s">
        <v>1</v>
      </c>
      <c r="D204" s="10" t="s">
        <v>88</v>
      </c>
    </row>
    <row r="205" spans="3:4" ht="15" thickBot="1">
      <c r="C205" s="9" t="s">
        <v>89</v>
      </c>
      <c r="D205" s="10" t="s">
        <v>90</v>
      </c>
    </row>
    <row r="206" spans="3:4" ht="15" thickBot="1">
      <c r="C206" s="9" t="s">
        <v>91</v>
      </c>
      <c r="D206" s="10" t="s">
        <v>92</v>
      </c>
    </row>
    <row r="207" spans="3:4" ht="15" thickBot="1">
      <c r="C207" s="9" t="s">
        <v>93</v>
      </c>
      <c r="D207" s="10" t="s">
        <v>94</v>
      </c>
    </row>
    <row r="208" spans="3:4" ht="15" thickBot="1">
      <c r="C208" s="9" t="s">
        <v>95</v>
      </c>
      <c r="D208" s="10" t="s">
        <v>94</v>
      </c>
    </row>
    <row r="209" spans="3:4" ht="15" thickBot="1">
      <c r="C209" s="9" t="s">
        <v>96</v>
      </c>
      <c r="D209" s="11" t="s">
        <v>97</v>
      </c>
    </row>
    <row r="210" spans="3:4" ht="15" thickBot="1">
      <c r="C210" s="9" t="s">
        <v>98</v>
      </c>
      <c r="D210" s="10" t="s">
        <v>99</v>
      </c>
    </row>
    <row r="211" spans="3:4">
      <c r="C211" s="9" t="s">
        <v>100</v>
      </c>
      <c r="D211" s="11" t="s">
        <v>97</v>
      </c>
    </row>
    <row r="214" spans="3:4" ht="20.399999999999999">
      <c r="C214" s="12" t="s">
        <v>101</v>
      </c>
    </row>
    <row r="215" spans="3:4" ht="20.399999999999999">
      <c r="C215" s="3" t="s">
        <v>102</v>
      </c>
    </row>
    <row r="216" spans="3:4" ht="20.399999999999999">
      <c r="C216" s="3" t="s">
        <v>103</v>
      </c>
    </row>
    <row r="217" spans="3:4" ht="20.399999999999999">
      <c r="C217" s="3" t="s">
        <v>104</v>
      </c>
    </row>
    <row r="218" spans="3:4">
      <c r="C218" s="3" t="s">
        <v>105</v>
      </c>
    </row>
    <row r="219" spans="3:4" ht="20.399999999999999">
      <c r="C219" s="3" t="s">
        <v>106</v>
      </c>
    </row>
    <row r="220" spans="3:4" ht="20.399999999999999">
      <c r="C220" s="3" t="s">
        <v>107</v>
      </c>
    </row>
    <row r="221" spans="3:4" ht="20.399999999999999">
      <c r="C221" s="3" t="s">
        <v>108</v>
      </c>
    </row>
    <row r="222" spans="3:4">
      <c r="C222" s="3" t="s">
        <v>109</v>
      </c>
    </row>
    <row r="223" spans="3:4">
      <c r="C223" s="3" t="s">
        <v>110</v>
      </c>
    </row>
    <row r="224" spans="3:4" ht="20.399999999999999">
      <c r="C224" s="3" t="s">
        <v>111</v>
      </c>
    </row>
    <row r="225" spans="3:3" ht="20.399999999999999">
      <c r="C225" s="3" t="s">
        <v>112</v>
      </c>
    </row>
    <row r="226" spans="3:3" ht="20.399999999999999">
      <c r="C226" s="3" t="s">
        <v>113</v>
      </c>
    </row>
    <row r="227" spans="3:3" ht="20.399999999999999">
      <c r="C227" s="3" t="s">
        <v>114</v>
      </c>
    </row>
    <row r="228" spans="3:3">
      <c r="C228" s="3" t="s">
        <v>115</v>
      </c>
    </row>
    <row r="229" spans="3:3" ht="20.399999999999999">
      <c r="C229" s="3" t="s">
        <v>116</v>
      </c>
    </row>
    <row r="230" spans="3:3" ht="20.399999999999999">
      <c r="C230" s="3" t="s">
        <v>117</v>
      </c>
    </row>
    <row r="231" spans="3:3">
      <c r="C231" s="3" t="s">
        <v>118</v>
      </c>
    </row>
    <row r="232" spans="3:3">
      <c r="C232" s="3" t="s">
        <v>119</v>
      </c>
    </row>
    <row r="233" spans="3:3" ht="30.6">
      <c r="C233" s="3" t="s">
        <v>120</v>
      </c>
    </row>
    <row r="234" spans="3:3" ht="20.399999999999999">
      <c r="C234" s="3" t="s">
        <v>121</v>
      </c>
    </row>
    <row r="235" spans="3:3">
      <c r="C235" s="3" t="s">
        <v>122</v>
      </c>
    </row>
    <row r="236" spans="3:3">
      <c r="C236" s="3" t="s">
        <v>123</v>
      </c>
    </row>
    <row r="237" spans="3:3">
      <c r="C237" s="3" t="s">
        <v>124</v>
      </c>
    </row>
    <row r="238" spans="3:3" ht="52.2">
      <c r="C238" s="13" t="s">
        <v>125</v>
      </c>
    </row>
    <row r="239" spans="3:3" ht="20.399999999999999">
      <c r="C239" s="3" t="s">
        <v>126</v>
      </c>
    </row>
    <row r="240" spans="3:3" ht="20.399999999999999">
      <c r="C240" s="3" t="s">
        <v>127</v>
      </c>
    </row>
    <row r="241" spans="3:3">
      <c r="C241" s="3" t="s">
        <v>128</v>
      </c>
    </row>
    <row r="242" spans="3:3">
      <c r="C242" s="3" t="s">
        <v>129</v>
      </c>
    </row>
    <row r="243" spans="3:3" ht="20.399999999999999">
      <c r="C243" s="3" t="s">
        <v>130</v>
      </c>
    </row>
    <row r="244" spans="3:3">
      <c r="C244" s="3" t="s">
        <v>131</v>
      </c>
    </row>
    <row r="245" spans="3:3" ht="20.399999999999999">
      <c r="C245" s="3" t="s">
        <v>132</v>
      </c>
    </row>
    <row r="246" spans="3:3" ht="20.399999999999999">
      <c r="C246" s="3" t="s">
        <v>133</v>
      </c>
    </row>
    <row r="247" spans="3:3">
      <c r="C247" s="3" t="s">
        <v>134</v>
      </c>
    </row>
    <row r="248" spans="3:3">
      <c r="C248" s="3" t="s">
        <v>135</v>
      </c>
    </row>
    <row r="249" spans="3:3" ht="20.399999999999999">
      <c r="C249" s="3" t="s">
        <v>136</v>
      </c>
    </row>
    <row r="250" spans="3:3">
      <c r="C250" s="3" t="s">
        <v>137</v>
      </c>
    </row>
    <row r="251" spans="3:3">
      <c r="C251" s="3" t="s">
        <v>138</v>
      </c>
    </row>
    <row r="252" spans="3:3">
      <c r="C252" s="3" t="s">
        <v>139</v>
      </c>
    </row>
    <row r="253" spans="3:3" ht="20.399999999999999">
      <c r="C253" s="3" t="s">
        <v>140</v>
      </c>
    </row>
    <row r="254" spans="3:3" ht="20.399999999999999">
      <c r="C254" s="3" t="s">
        <v>141</v>
      </c>
    </row>
    <row r="255" spans="3:3">
      <c r="C255" s="3" t="s">
        <v>142</v>
      </c>
    </row>
    <row r="256" spans="3:3">
      <c r="C256" s="3" t="s">
        <v>143</v>
      </c>
    </row>
    <row r="257" spans="3:3">
      <c r="C257" s="3" t="s">
        <v>144</v>
      </c>
    </row>
    <row r="258" spans="3:3">
      <c r="C258" s="3" t="s">
        <v>145</v>
      </c>
    </row>
    <row r="259" spans="3:3">
      <c r="C259" s="3" t="s">
        <v>146</v>
      </c>
    </row>
    <row r="260" spans="3:3">
      <c r="C260" s="3" t="s">
        <v>147</v>
      </c>
    </row>
    <row r="261" spans="3:3" ht="20.399999999999999">
      <c r="C261" s="3" t="s">
        <v>148</v>
      </c>
    </row>
  </sheetData>
  <hyperlinks>
    <hyperlink ref="E121" r:id="rId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
  <sheetViews>
    <sheetView workbookViewId="0">
      <pane xSplit="8" ySplit="15" topLeftCell="I41" activePane="bottomRight" state="frozen"/>
      <selection pane="topRight" activeCell="H1" sqref="H1"/>
      <selection pane="bottomLeft" activeCell="A16" sqref="A16"/>
      <selection pane="bottomRight" activeCell="E121" sqref="E121:E122"/>
    </sheetView>
  </sheetViews>
  <sheetFormatPr baseColWidth="10" defaultRowHeight="14.4"/>
  <cols>
    <col min="2" max="2" width="26" customWidth="1"/>
    <col min="3" max="5" width="15.44140625" customWidth="1"/>
    <col min="9" max="9" width="14.5546875" customWidth="1"/>
  </cols>
  <sheetData>
    <row r="1" spans="1:12">
      <c r="B1" s="32" t="s">
        <v>469</v>
      </c>
      <c r="C1" s="32"/>
      <c r="D1" s="32"/>
      <c r="E1" s="32"/>
      <c r="F1" s="32"/>
      <c r="G1" s="32"/>
      <c r="H1" s="32"/>
      <c r="I1" s="32"/>
    </row>
    <row r="2" spans="1:12">
      <c r="C2" s="2" t="s">
        <v>396</v>
      </c>
      <c r="D2" s="2" t="s">
        <v>398</v>
      </c>
      <c r="E2" s="2" t="s">
        <v>397</v>
      </c>
      <c r="F2" s="2" t="s">
        <v>396</v>
      </c>
      <c r="G2" s="2" t="s">
        <v>397</v>
      </c>
      <c r="H2" s="2" t="s">
        <v>409</v>
      </c>
      <c r="I2" s="2" t="s">
        <v>405</v>
      </c>
      <c r="L2" s="2" t="s">
        <v>491</v>
      </c>
    </row>
    <row r="3" spans="1:12">
      <c r="B3" s="2" t="s">
        <v>395</v>
      </c>
      <c r="F3">
        <f>SUM(C4:C116)</f>
        <v>26019.699999999997</v>
      </c>
      <c r="G3">
        <f>SUM(E4:E131)</f>
        <v>125626.31000000001</v>
      </c>
      <c r="H3">
        <f>F3/30</f>
        <v>867.32333333333327</v>
      </c>
      <c r="I3">
        <f>G3/30</f>
        <v>4187.5436666666674</v>
      </c>
      <c r="J3">
        <f>I3/H3</f>
        <v>4.8281229222473749</v>
      </c>
    </row>
    <row r="4" spans="1:12" ht="12.6" customHeight="1">
      <c r="A4" t="s">
        <v>242</v>
      </c>
      <c r="B4" s="56" t="s">
        <v>400</v>
      </c>
      <c r="C4">
        <v>450</v>
      </c>
      <c r="D4">
        <v>455</v>
      </c>
      <c r="E4">
        <f>C4*D4/100</f>
        <v>2047.5</v>
      </c>
    </row>
    <row r="5" spans="1:12" ht="12.6" customHeight="1">
      <c r="A5" t="s">
        <v>242</v>
      </c>
      <c r="B5" s="56" t="s">
        <v>401</v>
      </c>
      <c r="C5">
        <v>450</v>
      </c>
      <c r="D5">
        <v>462</v>
      </c>
      <c r="E5">
        <f t="shared" ref="E5:E99" si="0">C5*D5/100</f>
        <v>2079</v>
      </c>
    </row>
    <row r="6" spans="1:12" ht="12.6" customHeight="1">
      <c r="A6" t="s">
        <v>242</v>
      </c>
      <c r="B6" s="56" t="s">
        <v>402</v>
      </c>
      <c r="C6">
        <v>450</v>
      </c>
      <c r="D6">
        <v>429</v>
      </c>
      <c r="E6">
        <f t="shared" si="0"/>
        <v>1930.5</v>
      </c>
    </row>
    <row r="7" spans="1:12" ht="12.6" customHeight="1">
      <c r="A7" t="s">
        <v>242</v>
      </c>
      <c r="B7" s="56" t="s">
        <v>403</v>
      </c>
      <c r="C7">
        <v>750</v>
      </c>
      <c r="D7">
        <v>419</v>
      </c>
      <c r="E7">
        <f t="shared" si="0"/>
        <v>3142.5</v>
      </c>
      <c r="F7">
        <f>SUM(C4:C7)</f>
        <v>2100</v>
      </c>
    </row>
    <row r="8" spans="1:12" ht="12.6" customHeight="1">
      <c r="A8" t="s">
        <v>242</v>
      </c>
      <c r="B8" s="56" t="s">
        <v>404</v>
      </c>
      <c r="C8">
        <v>800</v>
      </c>
      <c r="D8">
        <v>375</v>
      </c>
      <c r="E8">
        <f t="shared" si="0"/>
        <v>3000</v>
      </c>
      <c r="H8">
        <f>F9/30</f>
        <v>0</v>
      </c>
    </row>
    <row r="9" spans="1:12" ht="12.6" customHeight="1">
      <c r="A9" t="s">
        <v>502</v>
      </c>
      <c r="B9" s="33" t="s">
        <v>522</v>
      </c>
      <c r="C9">
        <v>1000</v>
      </c>
      <c r="D9">
        <v>372</v>
      </c>
      <c r="E9">
        <f t="shared" si="0"/>
        <v>3720</v>
      </c>
    </row>
    <row r="10" spans="1:12" ht="12.6" customHeight="1">
      <c r="A10" t="s">
        <v>242</v>
      </c>
      <c r="B10" s="56" t="s">
        <v>482</v>
      </c>
      <c r="C10" s="36">
        <v>500</v>
      </c>
      <c r="D10" s="38">
        <v>496</v>
      </c>
      <c r="E10" s="38">
        <f>C10*D10/100</f>
        <v>2480</v>
      </c>
      <c r="F10">
        <f>SUM(C4:C10)</f>
        <v>4400</v>
      </c>
      <c r="H10">
        <f>F10/30</f>
        <v>146.66666666666666</v>
      </c>
    </row>
    <row r="11" spans="1:12" ht="12.6" customHeight="1">
      <c r="E11" s="38">
        <f t="shared" ref="E11:E17" si="1">C11*D11/100</f>
        <v>0</v>
      </c>
    </row>
    <row r="12" spans="1:12" ht="12.6" customHeight="1">
      <c r="A12" t="s">
        <v>242</v>
      </c>
      <c r="B12" s="56" t="s">
        <v>426</v>
      </c>
      <c r="E12" s="38">
        <f>C12*D12/100</f>
        <v>0</v>
      </c>
    </row>
    <row r="13" spans="1:12" ht="12.6" customHeight="1">
      <c r="A13" t="s">
        <v>242</v>
      </c>
      <c r="B13" s="56" t="s">
        <v>597</v>
      </c>
      <c r="E13" s="38">
        <f>C13*D13/100</f>
        <v>0</v>
      </c>
    </row>
    <row r="14" spans="1:12" ht="12.6" customHeight="1">
      <c r="A14" t="s">
        <v>242</v>
      </c>
      <c r="B14" s="56" t="s">
        <v>598</v>
      </c>
      <c r="E14" s="38"/>
    </row>
    <row r="15" spans="1:12">
      <c r="A15" t="s">
        <v>242</v>
      </c>
      <c r="B15" s="56" t="s">
        <v>600</v>
      </c>
      <c r="E15" s="38">
        <f>C15*D15/100</f>
        <v>0</v>
      </c>
    </row>
    <row r="17" spans="1:13">
      <c r="B17" s="2" t="s">
        <v>399</v>
      </c>
      <c r="E17" s="38">
        <f t="shared" si="1"/>
        <v>0</v>
      </c>
    </row>
    <row r="18" spans="1:13">
      <c r="A18" t="s">
        <v>242</v>
      </c>
      <c r="B18" s="56" t="s">
        <v>406</v>
      </c>
      <c r="C18">
        <v>300</v>
      </c>
      <c r="D18">
        <v>333</v>
      </c>
      <c r="E18">
        <f t="shared" si="0"/>
        <v>999</v>
      </c>
    </row>
    <row r="19" spans="1:13">
      <c r="A19" t="s">
        <v>242</v>
      </c>
      <c r="B19" s="56" t="s">
        <v>407</v>
      </c>
      <c r="C19">
        <v>250</v>
      </c>
      <c r="D19">
        <v>396</v>
      </c>
      <c r="E19">
        <f t="shared" si="0"/>
        <v>990</v>
      </c>
    </row>
    <row r="20" spans="1:13">
      <c r="A20" t="s">
        <v>242</v>
      </c>
      <c r="B20" s="56" t="s">
        <v>408</v>
      </c>
      <c r="C20">
        <v>300</v>
      </c>
      <c r="D20">
        <v>338</v>
      </c>
      <c r="E20">
        <f t="shared" si="0"/>
        <v>1014</v>
      </c>
    </row>
    <row r="21" spans="1:13">
      <c r="A21" t="s">
        <v>242</v>
      </c>
      <c r="B21" s="56" t="s">
        <v>470</v>
      </c>
      <c r="C21">
        <v>200</v>
      </c>
      <c r="D21">
        <v>442</v>
      </c>
      <c r="E21">
        <f t="shared" si="0"/>
        <v>884</v>
      </c>
    </row>
    <row r="22" spans="1:13">
      <c r="A22" t="s">
        <v>242</v>
      </c>
      <c r="B22" s="56" t="s">
        <v>471</v>
      </c>
      <c r="C22">
        <v>200</v>
      </c>
      <c r="D22">
        <v>461</v>
      </c>
      <c r="E22">
        <f t="shared" si="0"/>
        <v>922</v>
      </c>
      <c r="F22">
        <f>SUM(C18:C23)</f>
        <v>1450</v>
      </c>
      <c r="H22">
        <f>F22/30</f>
        <v>48.333333333333336</v>
      </c>
    </row>
    <row r="23" spans="1:13">
      <c r="A23" t="s">
        <v>242</v>
      </c>
      <c r="B23" s="56" t="s">
        <v>472</v>
      </c>
      <c r="C23">
        <v>200</v>
      </c>
      <c r="D23">
        <v>427</v>
      </c>
      <c r="E23">
        <f t="shared" si="0"/>
        <v>854</v>
      </c>
      <c r="M23">
        <f>C25+C26+C27+C28+C29</f>
        <v>1457</v>
      </c>
    </row>
    <row r="24" spans="1:13">
      <c r="B24" s="33"/>
      <c r="E24">
        <f t="shared" si="0"/>
        <v>0</v>
      </c>
    </row>
    <row r="25" spans="1:13">
      <c r="A25" t="s">
        <v>550</v>
      </c>
      <c r="B25" s="33" t="s">
        <v>549</v>
      </c>
      <c r="C25" s="36">
        <v>500</v>
      </c>
      <c r="D25">
        <v>410</v>
      </c>
      <c r="E25">
        <f t="shared" si="0"/>
        <v>2050</v>
      </c>
    </row>
    <row r="26" spans="1:13">
      <c r="A26" t="s">
        <v>550</v>
      </c>
      <c r="B26" s="33" t="s">
        <v>551</v>
      </c>
      <c r="C26" s="36">
        <v>257</v>
      </c>
      <c r="D26">
        <v>392</v>
      </c>
      <c r="E26">
        <f t="shared" si="0"/>
        <v>1007.44</v>
      </c>
    </row>
    <row r="27" spans="1:13">
      <c r="A27" t="s">
        <v>550</v>
      </c>
      <c r="B27" s="33" t="s">
        <v>552</v>
      </c>
      <c r="C27" s="36">
        <v>200</v>
      </c>
      <c r="D27">
        <v>408</v>
      </c>
      <c r="E27">
        <f t="shared" si="0"/>
        <v>816</v>
      </c>
    </row>
    <row r="28" spans="1:13">
      <c r="A28" t="s">
        <v>550</v>
      </c>
      <c r="B28" s="39" t="s">
        <v>440</v>
      </c>
      <c r="C28" s="36">
        <v>250</v>
      </c>
      <c r="D28">
        <v>400</v>
      </c>
      <c r="E28">
        <f>C28*D28/100</f>
        <v>1000</v>
      </c>
    </row>
    <row r="29" spans="1:13">
      <c r="A29" t="s">
        <v>550</v>
      </c>
      <c r="B29" s="39" t="s">
        <v>441</v>
      </c>
      <c r="C29" s="36">
        <v>250</v>
      </c>
      <c r="D29">
        <v>400</v>
      </c>
      <c r="E29">
        <f>C29*D29/100</f>
        <v>1000</v>
      </c>
    </row>
    <row r="32" spans="1:13">
      <c r="B32" s="2" t="s">
        <v>532</v>
      </c>
    </row>
    <row r="33" spans="1:6">
      <c r="A33" t="s">
        <v>242</v>
      </c>
      <c r="B33" s="56" t="s">
        <v>414</v>
      </c>
      <c r="C33" s="36">
        <v>400</v>
      </c>
      <c r="D33">
        <v>576</v>
      </c>
      <c r="E33">
        <f t="shared" ref="E33:E42" si="2">C33*D33/100</f>
        <v>2304</v>
      </c>
    </row>
    <row r="34" spans="1:6">
      <c r="A34" t="s">
        <v>242</v>
      </c>
      <c r="B34" s="56" t="s">
        <v>476</v>
      </c>
      <c r="C34" s="36">
        <v>245</v>
      </c>
      <c r="D34">
        <v>630</v>
      </c>
      <c r="E34">
        <f t="shared" si="2"/>
        <v>1543.5</v>
      </c>
    </row>
    <row r="35" spans="1:6">
      <c r="A35" t="s">
        <v>242</v>
      </c>
      <c r="B35" s="56" t="s">
        <v>477</v>
      </c>
      <c r="C35" s="36">
        <v>160</v>
      </c>
      <c r="D35">
        <v>617</v>
      </c>
      <c r="E35">
        <f t="shared" si="2"/>
        <v>987.2</v>
      </c>
    </row>
    <row r="36" spans="1:6">
      <c r="A36" t="s">
        <v>242</v>
      </c>
      <c r="B36" s="56" t="s">
        <v>478</v>
      </c>
      <c r="C36" s="36">
        <v>163</v>
      </c>
      <c r="D36">
        <v>600</v>
      </c>
      <c r="E36">
        <f t="shared" si="2"/>
        <v>978</v>
      </c>
    </row>
    <row r="37" spans="1:6">
      <c r="A37" t="s">
        <v>242</v>
      </c>
      <c r="B37" s="56" t="s">
        <v>415</v>
      </c>
      <c r="C37">
        <v>250</v>
      </c>
      <c r="D37">
        <v>615</v>
      </c>
      <c r="E37">
        <f t="shared" si="2"/>
        <v>1537.5</v>
      </c>
    </row>
    <row r="38" spans="1:6">
      <c r="A38" t="s">
        <v>242</v>
      </c>
      <c r="B38" s="56" t="s">
        <v>416</v>
      </c>
      <c r="C38">
        <v>250</v>
      </c>
      <c r="D38">
        <v>615</v>
      </c>
      <c r="E38">
        <f t="shared" si="2"/>
        <v>1537.5</v>
      </c>
    </row>
    <row r="39" spans="1:6">
      <c r="A39" t="s">
        <v>502</v>
      </c>
      <c r="B39" s="56" t="s">
        <v>503</v>
      </c>
      <c r="C39">
        <v>200</v>
      </c>
      <c r="D39">
        <v>740</v>
      </c>
      <c r="E39">
        <f t="shared" si="2"/>
        <v>1480</v>
      </c>
    </row>
    <row r="40" spans="1:6">
      <c r="A40" t="s">
        <v>242</v>
      </c>
      <c r="B40" s="56" t="s">
        <v>417</v>
      </c>
      <c r="C40">
        <f>125*3</f>
        <v>375</v>
      </c>
      <c r="D40">
        <v>754</v>
      </c>
      <c r="E40">
        <f t="shared" si="2"/>
        <v>2827.5</v>
      </c>
    </row>
    <row r="41" spans="1:6">
      <c r="A41" t="s">
        <v>242</v>
      </c>
      <c r="B41" s="56" t="s">
        <v>418</v>
      </c>
      <c r="C41">
        <v>600</v>
      </c>
      <c r="D41">
        <v>694</v>
      </c>
      <c r="E41">
        <f t="shared" si="2"/>
        <v>4164</v>
      </c>
    </row>
    <row r="42" spans="1:6">
      <c r="A42" t="s">
        <v>242</v>
      </c>
      <c r="B42" s="56" t="s">
        <v>425</v>
      </c>
      <c r="C42">
        <v>450</v>
      </c>
      <c r="D42">
        <v>577</v>
      </c>
      <c r="E42">
        <f t="shared" si="2"/>
        <v>2596.5</v>
      </c>
    </row>
    <row r="43" spans="1:6">
      <c r="A43" t="s">
        <v>500</v>
      </c>
      <c r="B43" s="56" t="s">
        <v>427</v>
      </c>
      <c r="C43">
        <v>200</v>
      </c>
      <c r="D43">
        <v>584</v>
      </c>
      <c r="E43">
        <f>C43*D43/100</f>
        <v>1168</v>
      </c>
      <c r="F43">
        <f>SUM(C33:C43)</f>
        <v>3293</v>
      </c>
    </row>
    <row r="44" spans="1:6">
      <c r="A44" t="s">
        <v>242</v>
      </c>
      <c r="B44" s="56" t="s">
        <v>547</v>
      </c>
      <c r="C44">
        <v>300</v>
      </c>
      <c r="D44">
        <v>574</v>
      </c>
      <c r="E44">
        <f>C44*D44/100</f>
        <v>1722</v>
      </c>
    </row>
    <row r="45" spans="1:6">
      <c r="A45" t="s">
        <v>242</v>
      </c>
      <c r="B45" s="56" t="s">
        <v>533</v>
      </c>
      <c r="C45">
        <v>170</v>
      </c>
      <c r="D45">
        <v>499</v>
      </c>
      <c r="E45">
        <f>C45*D45/100</f>
        <v>848.3</v>
      </c>
    </row>
    <row r="46" spans="1:6">
      <c r="A46" t="s">
        <v>242</v>
      </c>
      <c r="B46" s="56" t="s">
        <v>534</v>
      </c>
      <c r="C46">
        <v>250</v>
      </c>
      <c r="D46">
        <v>521</v>
      </c>
      <c r="E46">
        <f t="shared" ref="E46:E72" si="3">C46*D46/100</f>
        <v>1302.5</v>
      </c>
    </row>
    <row r="47" spans="1:6">
      <c r="A47" t="s">
        <v>242</v>
      </c>
      <c r="B47" s="56" t="s">
        <v>535</v>
      </c>
      <c r="C47">
        <v>185</v>
      </c>
      <c r="D47">
        <v>524</v>
      </c>
      <c r="E47">
        <f t="shared" si="3"/>
        <v>969.4</v>
      </c>
    </row>
    <row r="48" spans="1:6">
      <c r="B48" s="34" t="s">
        <v>488</v>
      </c>
      <c r="E48">
        <f t="shared" si="3"/>
        <v>0</v>
      </c>
    </row>
    <row r="49" spans="1:11">
      <c r="A49" t="s">
        <v>242</v>
      </c>
      <c r="B49" s="56" t="s">
        <v>421</v>
      </c>
      <c r="C49">
        <f>6*18.9</f>
        <v>113.39999999999999</v>
      </c>
      <c r="D49" s="38">
        <f>95/18.9*100</f>
        <v>502.64550264550269</v>
      </c>
      <c r="E49">
        <f t="shared" si="3"/>
        <v>570</v>
      </c>
    </row>
    <row r="50" spans="1:11">
      <c r="A50" t="s">
        <v>242</v>
      </c>
      <c r="B50" s="56" t="s">
        <v>420</v>
      </c>
      <c r="C50">
        <f>3*16.6</f>
        <v>49.800000000000004</v>
      </c>
      <c r="D50" s="38">
        <f>75/16.6*100</f>
        <v>451.80722891566256</v>
      </c>
      <c r="E50">
        <f t="shared" si="3"/>
        <v>224.99999999999997</v>
      </c>
    </row>
    <row r="51" spans="1:11">
      <c r="A51" t="s">
        <v>242</v>
      </c>
      <c r="B51" s="56" t="s">
        <v>422</v>
      </c>
      <c r="C51">
        <f>3*22.5</f>
        <v>67.5</v>
      </c>
      <c r="D51" s="38">
        <f>114/22.5*100</f>
        <v>506.66666666666663</v>
      </c>
      <c r="E51">
        <f>C51*D51/100</f>
        <v>342</v>
      </c>
    </row>
    <row r="52" spans="1:11">
      <c r="A52" t="s">
        <v>242</v>
      </c>
      <c r="B52" s="56" t="s">
        <v>423</v>
      </c>
      <c r="C52">
        <f>3*22.7</f>
        <v>68.099999999999994</v>
      </c>
      <c r="D52" s="38">
        <f>114/22.7*100</f>
        <v>502.20264317180619</v>
      </c>
      <c r="E52">
        <f>C52*D52/100</f>
        <v>342</v>
      </c>
    </row>
    <row r="53" spans="1:11">
      <c r="A53" t="s">
        <v>242</v>
      </c>
      <c r="B53" s="56" t="s">
        <v>424</v>
      </c>
      <c r="C53">
        <f>6*18</f>
        <v>108</v>
      </c>
      <c r="D53" s="38">
        <f>77/18*100</f>
        <v>427.77777777777777</v>
      </c>
      <c r="E53">
        <f>C53*D53/100</f>
        <v>462</v>
      </c>
    </row>
    <row r="54" spans="1:11">
      <c r="A54" t="s">
        <v>242</v>
      </c>
      <c r="B54" s="56" t="s">
        <v>495</v>
      </c>
      <c r="C54">
        <f>6*19.6</f>
        <v>117.60000000000001</v>
      </c>
      <c r="D54" s="38">
        <f>91/19.6*100</f>
        <v>464.28571428571422</v>
      </c>
      <c r="E54">
        <f t="shared" ref="E54:E59" si="4">C54*D54/100</f>
        <v>545.99999999999989</v>
      </c>
    </row>
    <row r="55" spans="1:11">
      <c r="A55" t="s">
        <v>242</v>
      </c>
      <c r="B55" s="56" t="s">
        <v>493</v>
      </c>
      <c r="C55">
        <f>6*15.9</f>
        <v>95.4</v>
      </c>
      <c r="D55" s="38">
        <f>74/15.9*100</f>
        <v>465.40880503144655</v>
      </c>
      <c r="E55">
        <f t="shared" si="4"/>
        <v>444</v>
      </c>
    </row>
    <row r="56" spans="1:11">
      <c r="A56" t="s">
        <v>242</v>
      </c>
      <c r="B56" s="56" t="s">
        <v>490</v>
      </c>
      <c r="C56">
        <f>3*18.1</f>
        <v>54.300000000000004</v>
      </c>
      <c r="D56" s="38">
        <f>80/18.1*100</f>
        <v>441.98895027624303</v>
      </c>
      <c r="E56">
        <f t="shared" si="4"/>
        <v>240</v>
      </c>
      <c r="K56">
        <f>3*6+3*5</f>
        <v>33</v>
      </c>
    </row>
    <row r="57" spans="1:11">
      <c r="A57" t="s">
        <v>242</v>
      </c>
      <c r="B57" s="56" t="s">
        <v>555</v>
      </c>
      <c r="C57">
        <f>4*16.4</f>
        <v>65.599999999999994</v>
      </c>
      <c r="D57" s="38">
        <f>67/16.4*100</f>
        <v>408.53658536585374</v>
      </c>
      <c r="E57">
        <f t="shared" si="4"/>
        <v>268.00000000000006</v>
      </c>
    </row>
    <row r="58" spans="1:11">
      <c r="A58" t="s">
        <v>242</v>
      </c>
      <c r="B58" s="56" t="s">
        <v>554</v>
      </c>
      <c r="C58">
        <f>3*20</f>
        <v>60</v>
      </c>
      <c r="D58" s="38">
        <f>100/20*100</f>
        <v>500</v>
      </c>
      <c r="E58">
        <f t="shared" si="4"/>
        <v>300</v>
      </c>
    </row>
    <row r="59" spans="1:11">
      <c r="B59" s="33"/>
      <c r="D59" s="38"/>
      <c r="E59">
        <f t="shared" si="4"/>
        <v>0</v>
      </c>
    </row>
    <row r="60" spans="1:11">
      <c r="A60" t="s">
        <v>242</v>
      </c>
      <c r="B60" s="56" t="s">
        <v>546</v>
      </c>
      <c r="C60">
        <v>250</v>
      </c>
      <c r="D60" s="38">
        <v>349</v>
      </c>
      <c r="E60">
        <f>C60*D60/100</f>
        <v>872.5</v>
      </c>
      <c r="J60">
        <f>500/20</f>
        <v>25</v>
      </c>
    </row>
    <row r="61" spans="1:11">
      <c r="A61" t="s">
        <v>242</v>
      </c>
      <c r="B61" s="56" t="s">
        <v>429</v>
      </c>
      <c r="C61">
        <f>2*150</f>
        <v>300</v>
      </c>
      <c r="D61" s="38">
        <v>528</v>
      </c>
      <c r="E61">
        <f>C61*D61/100</f>
        <v>1584</v>
      </c>
    </row>
    <row r="62" spans="1:11">
      <c r="B62" s="33"/>
      <c r="D62" s="38"/>
      <c r="E62">
        <f t="shared" si="3"/>
        <v>0</v>
      </c>
    </row>
    <row r="63" spans="1:11">
      <c r="B63" s="34" t="s">
        <v>431</v>
      </c>
      <c r="E63">
        <f t="shared" si="3"/>
        <v>0</v>
      </c>
    </row>
    <row r="64" spans="1:11">
      <c r="A64" t="s">
        <v>242</v>
      </c>
      <c r="B64" s="56" t="s">
        <v>432</v>
      </c>
      <c r="C64">
        <f>195</f>
        <v>195</v>
      </c>
      <c r="D64">
        <v>405</v>
      </c>
      <c r="E64">
        <f t="shared" si="3"/>
        <v>789.75</v>
      </c>
    </row>
    <row r="65" spans="1:6">
      <c r="A65" t="s">
        <v>242</v>
      </c>
      <c r="B65" s="56" t="s">
        <v>496</v>
      </c>
      <c r="C65">
        <f>3*180</f>
        <v>540</v>
      </c>
      <c r="D65">
        <v>525</v>
      </c>
      <c r="E65">
        <f t="shared" si="3"/>
        <v>2835</v>
      </c>
    </row>
    <row r="66" spans="1:6">
      <c r="A66" t="s">
        <v>242</v>
      </c>
      <c r="B66" s="56" t="s">
        <v>498</v>
      </c>
      <c r="C66">
        <f>4*40</f>
        <v>160</v>
      </c>
      <c r="D66">
        <v>488</v>
      </c>
      <c r="E66">
        <f t="shared" si="3"/>
        <v>780.8</v>
      </c>
    </row>
    <row r="67" spans="1:6">
      <c r="A67" t="s">
        <v>242</v>
      </c>
      <c r="B67" s="56" t="s">
        <v>499</v>
      </c>
      <c r="C67">
        <f>4*35</f>
        <v>140</v>
      </c>
      <c r="D67">
        <v>450</v>
      </c>
      <c r="E67">
        <f t="shared" si="3"/>
        <v>630</v>
      </c>
    </row>
    <row r="68" spans="1:6">
      <c r="A68" t="s">
        <v>242</v>
      </c>
      <c r="B68" s="56" t="s">
        <v>617</v>
      </c>
      <c r="C68">
        <f>8*40</f>
        <v>320</v>
      </c>
      <c r="D68">
        <v>493</v>
      </c>
      <c r="E68">
        <f t="shared" si="3"/>
        <v>1577.6</v>
      </c>
    </row>
    <row r="69" spans="1:6">
      <c r="A69" t="s">
        <v>242</v>
      </c>
      <c r="B69" s="56" t="s">
        <v>553</v>
      </c>
      <c r="C69">
        <f>42*4</f>
        <v>168</v>
      </c>
      <c r="D69">
        <v>492</v>
      </c>
      <c r="E69">
        <f t="shared" si="3"/>
        <v>826.56</v>
      </c>
    </row>
    <row r="70" spans="1:6">
      <c r="A70" t="s">
        <v>242</v>
      </c>
      <c r="B70" s="56" t="s">
        <v>434</v>
      </c>
      <c r="C70">
        <v>204</v>
      </c>
      <c r="D70">
        <v>400</v>
      </c>
      <c r="E70">
        <f t="shared" si="3"/>
        <v>816</v>
      </c>
    </row>
    <row r="71" spans="1:6">
      <c r="A71" t="s">
        <v>242</v>
      </c>
      <c r="B71" s="56" t="s">
        <v>435</v>
      </c>
      <c r="C71">
        <v>204</v>
      </c>
      <c r="D71">
        <v>403</v>
      </c>
      <c r="E71">
        <f t="shared" si="3"/>
        <v>822.12</v>
      </c>
    </row>
    <row r="72" spans="1:6">
      <c r="A72" t="s">
        <v>242</v>
      </c>
      <c r="B72" s="56" t="s">
        <v>436</v>
      </c>
      <c r="C72">
        <v>68</v>
      </c>
      <c r="D72">
        <v>411</v>
      </c>
      <c r="E72">
        <f t="shared" si="3"/>
        <v>279.48</v>
      </c>
    </row>
    <row r="73" spans="1:6">
      <c r="A73" t="s">
        <v>242</v>
      </c>
      <c r="B73" s="56" t="s">
        <v>497</v>
      </c>
      <c r="C73">
        <f>125*3</f>
        <v>375</v>
      </c>
      <c r="D73">
        <v>610</v>
      </c>
      <c r="E73">
        <f>C73*D73/100</f>
        <v>2287.5</v>
      </c>
    </row>
    <row r="74" spans="1:6">
      <c r="A74" t="s">
        <v>242</v>
      </c>
      <c r="B74" s="56" t="s">
        <v>433</v>
      </c>
      <c r="C74">
        <v>200</v>
      </c>
      <c r="D74">
        <v>505</v>
      </c>
      <c r="E74">
        <f>C74*D74/100</f>
        <v>1010</v>
      </c>
    </row>
    <row r="75" spans="1:6">
      <c r="A75" t="s">
        <v>242</v>
      </c>
      <c r="B75" s="56" t="s">
        <v>475</v>
      </c>
      <c r="C75">
        <v>160</v>
      </c>
      <c r="D75">
        <v>340</v>
      </c>
      <c r="E75">
        <f>C75*D75/100</f>
        <v>544</v>
      </c>
    </row>
    <row r="76" spans="1:6">
      <c r="A76" t="s">
        <v>242</v>
      </c>
      <c r="B76" s="56" t="s">
        <v>529</v>
      </c>
      <c r="C76">
        <v>200</v>
      </c>
      <c r="D76">
        <v>340</v>
      </c>
      <c r="E76">
        <f t="shared" si="0"/>
        <v>680</v>
      </c>
    </row>
    <row r="77" spans="1:6">
      <c r="A77" t="s">
        <v>242</v>
      </c>
      <c r="B77" s="56" t="s">
        <v>530</v>
      </c>
      <c r="C77">
        <v>150</v>
      </c>
      <c r="D77">
        <v>560</v>
      </c>
      <c r="E77">
        <f t="shared" si="0"/>
        <v>840</v>
      </c>
    </row>
    <row r="78" spans="1:6">
      <c r="A78" t="s">
        <v>242</v>
      </c>
      <c r="B78" s="56" t="s">
        <v>531</v>
      </c>
      <c r="C78">
        <v>119</v>
      </c>
      <c r="D78">
        <v>600</v>
      </c>
      <c r="E78">
        <f t="shared" si="0"/>
        <v>714</v>
      </c>
      <c r="F78">
        <f>SUM(C65:C78)</f>
        <v>3008</v>
      </c>
    </row>
    <row r="79" spans="1:6">
      <c r="B79" s="33"/>
      <c r="E79">
        <f t="shared" si="0"/>
        <v>0</v>
      </c>
    </row>
    <row r="80" spans="1:6">
      <c r="B80" s="2" t="s">
        <v>489</v>
      </c>
      <c r="E80">
        <f t="shared" si="0"/>
        <v>0</v>
      </c>
    </row>
    <row r="81" spans="1:10">
      <c r="A81" t="s">
        <v>242</v>
      </c>
      <c r="B81" s="56" t="s">
        <v>419</v>
      </c>
      <c r="C81">
        <v>125</v>
      </c>
      <c r="D81">
        <v>346</v>
      </c>
      <c r="E81">
        <f t="shared" si="0"/>
        <v>432.5</v>
      </c>
      <c r="J81" s="29" t="s">
        <v>487</v>
      </c>
    </row>
    <row r="82" spans="1:10">
      <c r="A82" t="s">
        <v>242</v>
      </c>
      <c r="B82" s="57" t="s">
        <v>442</v>
      </c>
      <c r="C82">
        <v>160</v>
      </c>
      <c r="D82">
        <v>396</v>
      </c>
      <c r="E82">
        <f t="shared" si="0"/>
        <v>633.6</v>
      </c>
    </row>
    <row r="83" spans="1:10">
      <c r="A83" t="s">
        <v>242</v>
      </c>
      <c r="B83" s="57" t="s">
        <v>445</v>
      </c>
      <c r="C83">
        <v>180</v>
      </c>
      <c r="D83">
        <v>334</v>
      </c>
      <c r="E83">
        <f t="shared" si="0"/>
        <v>601.20000000000005</v>
      </c>
    </row>
    <row r="84" spans="1:10">
      <c r="A84" t="s">
        <v>242</v>
      </c>
      <c r="B84" s="58" t="s">
        <v>444</v>
      </c>
      <c r="C84">
        <v>160</v>
      </c>
      <c r="D84">
        <v>398</v>
      </c>
      <c r="E84">
        <f t="shared" si="0"/>
        <v>636.79999999999995</v>
      </c>
    </row>
    <row r="85" spans="1:10">
      <c r="A85" t="s">
        <v>242</v>
      </c>
      <c r="B85" s="58" t="s">
        <v>443</v>
      </c>
      <c r="C85">
        <v>140</v>
      </c>
      <c r="D85">
        <v>315</v>
      </c>
      <c r="E85">
        <f t="shared" si="0"/>
        <v>441</v>
      </c>
    </row>
    <row r="86" spans="1:10">
      <c r="A86" t="s">
        <v>242</v>
      </c>
      <c r="B86" s="58" t="s">
        <v>446</v>
      </c>
      <c r="C86">
        <v>150</v>
      </c>
      <c r="D86">
        <v>419</v>
      </c>
      <c r="E86">
        <f t="shared" si="0"/>
        <v>628.5</v>
      </c>
    </row>
    <row r="87" spans="1:10">
      <c r="A87" t="s">
        <v>242</v>
      </c>
      <c r="B87" s="58" t="s">
        <v>485</v>
      </c>
      <c r="C87">
        <v>140</v>
      </c>
      <c r="D87">
        <v>427</v>
      </c>
      <c r="E87">
        <f t="shared" si="0"/>
        <v>597.79999999999995</v>
      </c>
    </row>
    <row r="88" spans="1:10">
      <c r="A88" t="s">
        <v>242</v>
      </c>
      <c r="B88" s="58" t="s">
        <v>484</v>
      </c>
      <c r="C88">
        <v>105</v>
      </c>
      <c r="D88">
        <v>426</v>
      </c>
      <c r="E88">
        <f t="shared" si="0"/>
        <v>447.3</v>
      </c>
    </row>
    <row r="89" spans="1:10">
      <c r="A89" t="s">
        <v>242</v>
      </c>
      <c r="B89" s="58" t="s">
        <v>486</v>
      </c>
      <c r="C89">
        <v>146</v>
      </c>
      <c r="D89">
        <v>411</v>
      </c>
      <c r="E89">
        <f t="shared" si="0"/>
        <v>600.05999999999995</v>
      </c>
    </row>
    <row r="90" spans="1:10">
      <c r="A90" s="57">
        <v>1500</v>
      </c>
      <c r="B90" s="58" t="s">
        <v>438</v>
      </c>
      <c r="C90">
        <v>3000</v>
      </c>
      <c r="D90">
        <v>351</v>
      </c>
      <c r="E90">
        <f>C90*D90/100</f>
        <v>10530</v>
      </c>
    </row>
    <row r="91" spans="1:10">
      <c r="A91" t="s">
        <v>242</v>
      </c>
      <c r="B91" s="58" t="s">
        <v>537</v>
      </c>
      <c r="C91">
        <v>500</v>
      </c>
      <c r="D91">
        <v>351</v>
      </c>
      <c r="E91">
        <f>C91*D91/100</f>
        <v>1755</v>
      </c>
    </row>
    <row r="92" spans="1:10">
      <c r="A92" t="s">
        <v>242</v>
      </c>
      <c r="B92" s="58" t="s">
        <v>483</v>
      </c>
      <c r="C92">
        <v>250</v>
      </c>
      <c r="D92">
        <v>350</v>
      </c>
      <c r="E92">
        <f>C92*D92/100</f>
        <v>875</v>
      </c>
    </row>
    <row r="93" spans="1:10">
      <c r="A93" t="s">
        <v>242</v>
      </c>
      <c r="B93" s="58" t="s">
        <v>523</v>
      </c>
      <c r="C93">
        <v>250</v>
      </c>
      <c r="D93">
        <v>346</v>
      </c>
      <c r="E93">
        <f>C93*D93/100</f>
        <v>865</v>
      </c>
    </row>
    <row r="94" spans="1:10">
      <c r="A94" t="s">
        <v>242</v>
      </c>
      <c r="B94" s="58" t="s">
        <v>437</v>
      </c>
      <c r="C94">
        <f>2*85</f>
        <v>170</v>
      </c>
      <c r="D94">
        <v>330</v>
      </c>
      <c r="E94">
        <f t="shared" si="0"/>
        <v>561</v>
      </c>
    </row>
    <row r="95" spans="1:10">
      <c r="A95" t="s">
        <v>242</v>
      </c>
      <c r="B95" s="58" t="s">
        <v>618</v>
      </c>
      <c r="C95">
        <v>140</v>
      </c>
      <c r="D95">
        <v>330</v>
      </c>
      <c r="E95">
        <f t="shared" si="0"/>
        <v>462</v>
      </c>
    </row>
    <row r="96" spans="1:10">
      <c r="A96" t="s">
        <v>504</v>
      </c>
      <c r="B96" s="39" t="s">
        <v>410</v>
      </c>
      <c r="C96" s="35">
        <v>1500</v>
      </c>
      <c r="D96">
        <v>730</v>
      </c>
      <c r="E96">
        <f t="shared" si="0"/>
        <v>10950</v>
      </c>
    </row>
    <row r="97" spans="1:5">
      <c r="A97" t="s">
        <v>242</v>
      </c>
      <c r="B97" s="58" t="s">
        <v>556</v>
      </c>
      <c r="C97" s="36">
        <v>500</v>
      </c>
      <c r="D97">
        <v>828</v>
      </c>
      <c r="E97">
        <f t="shared" si="0"/>
        <v>4140</v>
      </c>
    </row>
    <row r="98" spans="1:5">
      <c r="A98" t="s">
        <v>242</v>
      </c>
      <c r="B98" s="58" t="s">
        <v>492</v>
      </c>
      <c r="C98" s="36">
        <v>500</v>
      </c>
      <c r="D98">
        <v>826</v>
      </c>
      <c r="E98">
        <f t="shared" si="0"/>
        <v>4130</v>
      </c>
    </row>
    <row r="99" spans="1:5">
      <c r="A99" t="s">
        <v>242</v>
      </c>
      <c r="B99" s="58" t="s">
        <v>439</v>
      </c>
      <c r="C99" s="36">
        <v>500</v>
      </c>
      <c r="D99">
        <v>826</v>
      </c>
      <c r="E99">
        <f t="shared" si="0"/>
        <v>4130</v>
      </c>
    </row>
    <row r="102" spans="1:5">
      <c r="A102" t="s">
        <v>242</v>
      </c>
      <c r="B102" s="56" t="s">
        <v>428</v>
      </c>
      <c r="C102">
        <f>2*100</f>
        <v>200</v>
      </c>
      <c r="D102">
        <v>610</v>
      </c>
      <c r="E102">
        <f>C102*D102/100</f>
        <v>1220</v>
      </c>
    </row>
    <row r="104" spans="1:5">
      <c r="A104" t="s">
        <v>242</v>
      </c>
      <c r="B104" s="56" t="s">
        <v>468</v>
      </c>
      <c r="C104" s="36">
        <v>500</v>
      </c>
      <c r="D104">
        <v>356</v>
      </c>
      <c r="E104">
        <f>C104*D104/100</f>
        <v>1780</v>
      </c>
    </row>
    <row r="105" spans="1:5">
      <c r="A105" t="s">
        <v>242</v>
      </c>
      <c r="B105" s="56" t="s">
        <v>544</v>
      </c>
      <c r="C105" s="36">
        <v>84</v>
      </c>
      <c r="D105">
        <v>340</v>
      </c>
      <c r="E105">
        <f>C105*D105/100</f>
        <v>285.60000000000002</v>
      </c>
    </row>
    <row r="106" spans="1:5">
      <c r="A106" t="s">
        <v>242</v>
      </c>
      <c r="B106" s="56" t="s">
        <v>481</v>
      </c>
      <c r="C106" s="36">
        <v>87</v>
      </c>
      <c r="D106">
        <v>340</v>
      </c>
      <c r="E106">
        <f>C106*D106/100</f>
        <v>295.8</v>
      </c>
    </row>
    <row r="107" spans="1:5">
      <c r="A107" t="s">
        <v>242</v>
      </c>
      <c r="B107" s="56" t="s">
        <v>480</v>
      </c>
      <c r="C107" s="36">
        <v>82</v>
      </c>
      <c r="D107">
        <v>340</v>
      </c>
      <c r="E107">
        <f>C107*D107/100</f>
        <v>278.8</v>
      </c>
    </row>
    <row r="108" spans="1:5">
      <c r="A108" t="s">
        <v>242</v>
      </c>
      <c r="B108" s="56" t="s">
        <v>479</v>
      </c>
      <c r="C108" s="36">
        <v>88</v>
      </c>
      <c r="D108">
        <v>340</v>
      </c>
      <c r="E108">
        <f>C108*D108/100</f>
        <v>299.2</v>
      </c>
    </row>
    <row r="109" spans="1:5">
      <c r="A109" t="s">
        <v>242</v>
      </c>
      <c r="B109" s="56" t="s">
        <v>542</v>
      </c>
      <c r="C109" s="36">
        <v>35</v>
      </c>
      <c r="D109">
        <v>350</v>
      </c>
      <c r="E109">
        <f t="shared" ref="E109:E120" si="5">C109*D109/100</f>
        <v>122.5</v>
      </c>
    </row>
    <row r="110" spans="1:5">
      <c r="A110" t="s">
        <v>242</v>
      </c>
      <c r="B110" s="56" t="s">
        <v>541</v>
      </c>
      <c r="C110" s="36">
        <v>35</v>
      </c>
      <c r="D110">
        <v>350</v>
      </c>
      <c r="E110">
        <f t="shared" si="5"/>
        <v>122.5</v>
      </c>
    </row>
    <row r="111" spans="1:5">
      <c r="A111" t="s">
        <v>502</v>
      </c>
      <c r="B111" s="33" t="s">
        <v>524</v>
      </c>
      <c r="C111" s="36">
        <v>150</v>
      </c>
      <c r="E111">
        <f>C115*D111/100</f>
        <v>0</v>
      </c>
    </row>
    <row r="112" spans="1:5">
      <c r="A112" t="s">
        <v>528</v>
      </c>
      <c r="B112" s="39" t="s">
        <v>525</v>
      </c>
      <c r="C112" s="36">
        <v>40</v>
      </c>
      <c r="D112">
        <v>300</v>
      </c>
      <c r="E112">
        <f t="shared" si="5"/>
        <v>120</v>
      </c>
    </row>
    <row r="113" spans="1:5">
      <c r="A113" t="s">
        <v>502</v>
      </c>
      <c r="B113" s="39" t="s">
        <v>526</v>
      </c>
      <c r="C113" s="36">
        <v>15</v>
      </c>
      <c r="D113">
        <v>300</v>
      </c>
      <c r="E113">
        <f t="shared" si="5"/>
        <v>45</v>
      </c>
    </row>
    <row r="114" spans="1:5">
      <c r="A114" t="s">
        <v>536</v>
      </c>
      <c r="B114" s="39" t="s">
        <v>527</v>
      </c>
      <c r="C114">
        <v>5</v>
      </c>
      <c r="D114">
        <v>200</v>
      </c>
      <c r="E114">
        <f t="shared" si="5"/>
        <v>10</v>
      </c>
    </row>
    <row r="115" spans="1:5">
      <c r="A115" t="s">
        <v>505</v>
      </c>
      <c r="B115" s="39" t="s">
        <v>501</v>
      </c>
      <c r="C115" s="36">
        <v>25</v>
      </c>
      <c r="D115">
        <f>100*4</f>
        <v>400</v>
      </c>
      <c r="E115">
        <f t="shared" si="5"/>
        <v>100</v>
      </c>
    </row>
    <row r="116" spans="1:5">
      <c r="B116" s="39"/>
      <c r="E116">
        <f t="shared" si="5"/>
        <v>0</v>
      </c>
    </row>
    <row r="117" spans="1:5">
      <c r="B117" s="39" t="s">
        <v>625</v>
      </c>
      <c r="E117">
        <f t="shared" si="5"/>
        <v>0</v>
      </c>
    </row>
    <row r="118" spans="1:5">
      <c r="B118" s="39" t="s">
        <v>608</v>
      </c>
      <c r="C118">
        <v>160</v>
      </c>
      <c r="E118">
        <f t="shared" si="5"/>
        <v>0</v>
      </c>
    </row>
    <row r="119" spans="1:5">
      <c r="B119" s="39" t="s">
        <v>609</v>
      </c>
      <c r="C119">
        <v>133</v>
      </c>
      <c r="E119">
        <f t="shared" si="5"/>
        <v>0</v>
      </c>
    </row>
    <row r="120" spans="1:5">
      <c r="B120" s="39" t="s">
        <v>610</v>
      </c>
      <c r="E120">
        <f t="shared" si="5"/>
        <v>0</v>
      </c>
    </row>
    <row r="122" spans="1:5" s="57" customFormat="1">
      <c r="B122" s="57" t="s">
        <v>632</v>
      </c>
    </row>
    <row r="123" spans="1:5">
      <c r="B123" s="1"/>
    </row>
    <row r="125" spans="1:5">
      <c r="B125" t="s">
        <v>149</v>
      </c>
    </row>
    <row r="126" spans="1:5">
      <c r="B126" t="s">
        <v>392</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workbookViewId="0">
      <pane xSplit="8" ySplit="10" topLeftCell="I11" activePane="bottomRight" state="frozen"/>
      <selection pane="topRight" activeCell="H1" sqref="H1"/>
      <selection pane="bottomLeft" activeCell="A16" sqref="A16"/>
      <selection pane="bottomRight" activeCell="A80" sqref="A80:XFD80"/>
    </sheetView>
  </sheetViews>
  <sheetFormatPr baseColWidth="10" defaultRowHeight="14.4"/>
  <cols>
    <col min="2" max="2" width="26" customWidth="1"/>
    <col min="3" max="5" width="15.44140625" customWidth="1"/>
    <col min="9" max="9" width="14.5546875" customWidth="1"/>
  </cols>
  <sheetData>
    <row r="1" spans="1:12">
      <c r="B1" s="32" t="s">
        <v>469</v>
      </c>
      <c r="C1" s="32"/>
      <c r="D1" s="32"/>
      <c r="E1" s="32"/>
      <c r="F1" s="32"/>
      <c r="G1" s="32"/>
      <c r="H1" s="32"/>
      <c r="I1" s="32"/>
    </row>
    <row r="2" spans="1:12">
      <c r="C2" s="2" t="s">
        <v>396</v>
      </c>
      <c r="D2" s="2" t="s">
        <v>398</v>
      </c>
      <c r="E2" s="2" t="s">
        <v>397</v>
      </c>
      <c r="F2" s="2" t="s">
        <v>396</v>
      </c>
      <c r="G2" s="2" t="s">
        <v>397</v>
      </c>
      <c r="H2" s="2" t="s">
        <v>409</v>
      </c>
      <c r="I2" s="2" t="s">
        <v>405</v>
      </c>
      <c r="L2" s="2" t="s">
        <v>491</v>
      </c>
    </row>
    <row r="3" spans="1:12">
      <c r="B3" s="2" t="s">
        <v>395</v>
      </c>
      <c r="F3">
        <f>SUM(C4:C76)</f>
        <v>18394.3</v>
      </c>
      <c r="G3">
        <f>SUM(E4:E82)</f>
        <v>88264.62</v>
      </c>
      <c r="H3">
        <f>F3/20</f>
        <v>919.71499999999992</v>
      </c>
      <c r="I3">
        <f>G3/20</f>
        <v>4413.2309999999998</v>
      </c>
      <c r="J3">
        <f>I3/H3</f>
        <v>4.798476702021822</v>
      </c>
    </row>
    <row r="4" spans="1:12" s="36" customFormat="1">
      <c r="A4" s="36" t="s">
        <v>242</v>
      </c>
      <c r="B4" s="43" t="s">
        <v>543</v>
      </c>
      <c r="C4" s="36">
        <v>1500</v>
      </c>
      <c r="D4" s="36">
        <v>398</v>
      </c>
      <c r="E4" s="36">
        <f>C4*D4/100</f>
        <v>5970</v>
      </c>
    </row>
    <row r="5" spans="1:12" s="36" customFormat="1" ht="12.6" customHeight="1">
      <c r="A5" s="36" t="s">
        <v>587</v>
      </c>
      <c r="B5" s="43" t="s">
        <v>522</v>
      </c>
      <c r="C5" s="36">
        <v>1000</v>
      </c>
      <c r="D5" s="36">
        <v>372</v>
      </c>
      <c r="E5" s="36">
        <f t="shared" ref="E5:E71" si="0">C5*D5/100</f>
        <v>3720</v>
      </c>
    </row>
    <row r="6" spans="1:12" s="36" customFormat="1" ht="12.6" customHeight="1">
      <c r="A6" s="36" t="s">
        <v>242</v>
      </c>
      <c r="B6" s="43" t="s">
        <v>482</v>
      </c>
      <c r="C6" s="36">
        <v>250</v>
      </c>
      <c r="D6" s="50">
        <v>496</v>
      </c>
      <c r="E6" s="50">
        <f>C6*D6/100</f>
        <v>1240</v>
      </c>
      <c r="F6" s="36">
        <f>SUM(C5:C6)</f>
        <v>1250</v>
      </c>
      <c r="H6" s="36">
        <f>F6/30</f>
        <v>41.666666666666664</v>
      </c>
    </row>
    <row r="7" spans="1:12" s="36" customFormat="1" ht="12.6" customHeight="1">
      <c r="E7" s="50">
        <f t="shared" ref="E7:E12" si="1">C7*D7/100</f>
        <v>0</v>
      </c>
    </row>
    <row r="8" spans="1:12" s="36" customFormat="1" ht="12.6" customHeight="1">
      <c r="A8" s="36" t="s">
        <v>242</v>
      </c>
      <c r="B8" s="43" t="s">
        <v>599</v>
      </c>
      <c r="E8" s="50">
        <f>C8*D8/100</f>
        <v>0</v>
      </c>
    </row>
    <row r="9" spans="1:12" s="36" customFormat="1" ht="12.6" customHeight="1">
      <c r="A9" s="36" t="s">
        <v>242</v>
      </c>
      <c r="B9" s="43" t="s">
        <v>597</v>
      </c>
      <c r="E9" s="50">
        <f>C9*D9/100</f>
        <v>0</v>
      </c>
    </row>
    <row r="10" spans="1:12" s="36" customFormat="1">
      <c r="A10" s="36" t="s">
        <v>242</v>
      </c>
      <c r="B10" s="43" t="s">
        <v>600</v>
      </c>
      <c r="E10" s="50">
        <f>C10*D10/100</f>
        <v>0</v>
      </c>
    </row>
    <row r="11" spans="1:12" s="36" customFormat="1"/>
    <row r="12" spans="1:12" s="36" customFormat="1">
      <c r="B12" s="52" t="s">
        <v>399</v>
      </c>
      <c r="E12" s="50">
        <f t="shared" si="1"/>
        <v>0</v>
      </c>
    </row>
    <row r="13" spans="1:12" s="36" customFormat="1">
      <c r="A13" s="36" t="s">
        <v>242</v>
      </c>
      <c r="B13" s="43" t="s">
        <v>406</v>
      </c>
      <c r="C13" s="36">
        <v>300</v>
      </c>
      <c r="D13" s="36">
        <v>333</v>
      </c>
      <c r="E13" s="36">
        <f t="shared" si="0"/>
        <v>999</v>
      </c>
    </row>
    <row r="14" spans="1:12" s="36" customFormat="1">
      <c r="A14" s="36" t="s">
        <v>242</v>
      </c>
      <c r="B14" s="43" t="s">
        <v>407</v>
      </c>
      <c r="C14" s="36">
        <v>250</v>
      </c>
      <c r="D14" s="36">
        <v>396</v>
      </c>
      <c r="E14" s="36">
        <f t="shared" si="0"/>
        <v>990</v>
      </c>
    </row>
    <row r="15" spans="1:12" s="36" customFormat="1">
      <c r="A15" s="36" t="s">
        <v>242</v>
      </c>
      <c r="B15" s="43" t="s">
        <v>408</v>
      </c>
      <c r="C15" s="36">
        <v>300</v>
      </c>
      <c r="D15" s="36">
        <v>338</v>
      </c>
      <c r="E15" s="36">
        <f t="shared" si="0"/>
        <v>1014</v>
      </c>
    </row>
    <row r="16" spans="1:12" s="36" customFormat="1">
      <c r="A16" s="36" t="s">
        <v>242</v>
      </c>
      <c r="B16" s="43" t="s">
        <v>470</v>
      </c>
      <c r="C16" s="36">
        <v>200</v>
      </c>
      <c r="D16" s="36">
        <v>442</v>
      </c>
      <c r="E16" s="36">
        <f t="shared" si="0"/>
        <v>884</v>
      </c>
    </row>
    <row r="17" spans="1:8" s="36" customFormat="1">
      <c r="A17" s="36" t="s">
        <v>242</v>
      </c>
      <c r="B17" s="43" t="s">
        <v>471</v>
      </c>
      <c r="C17" s="36">
        <v>200</v>
      </c>
      <c r="D17" s="36">
        <v>461</v>
      </c>
      <c r="E17" s="36">
        <f t="shared" si="0"/>
        <v>922</v>
      </c>
    </row>
    <row r="18" spans="1:8" s="36" customFormat="1">
      <c r="A18" s="36" t="s">
        <v>242</v>
      </c>
      <c r="B18" s="43" t="s">
        <v>472</v>
      </c>
      <c r="C18" s="36">
        <v>200</v>
      </c>
      <c r="D18" s="36">
        <v>427</v>
      </c>
      <c r="E18" s="36">
        <f t="shared" si="0"/>
        <v>854</v>
      </c>
      <c r="F18" s="36">
        <f>SUM(C13:C18)</f>
        <v>1450</v>
      </c>
      <c r="H18" s="36">
        <f>F18/30</f>
        <v>48.333333333333336</v>
      </c>
    </row>
    <row r="19" spans="1:8" s="36" customFormat="1">
      <c r="A19" s="35" t="s">
        <v>594</v>
      </c>
      <c r="B19" s="40" t="s">
        <v>411</v>
      </c>
      <c r="C19" s="35">
        <v>300</v>
      </c>
      <c r="D19" s="36">
        <v>400</v>
      </c>
      <c r="E19" s="36">
        <f t="shared" si="0"/>
        <v>1200</v>
      </c>
    </row>
    <row r="20" spans="1:8" s="36" customFormat="1">
      <c r="A20" s="35" t="s">
        <v>594</v>
      </c>
      <c r="B20" s="40" t="s">
        <v>412</v>
      </c>
      <c r="C20" s="35">
        <v>300</v>
      </c>
      <c r="D20" s="36">
        <v>400</v>
      </c>
      <c r="E20" s="36">
        <f t="shared" si="0"/>
        <v>1200</v>
      </c>
    </row>
    <row r="21" spans="1:8" s="36" customFormat="1">
      <c r="A21" s="35" t="s">
        <v>595</v>
      </c>
      <c r="B21" s="40" t="s">
        <v>413</v>
      </c>
      <c r="C21" s="35">
        <v>300</v>
      </c>
      <c r="D21" s="36">
        <v>400</v>
      </c>
      <c r="E21" s="36">
        <f t="shared" si="0"/>
        <v>1200</v>
      </c>
    </row>
    <row r="22" spans="1:8" s="36" customFormat="1"/>
    <row r="23" spans="1:8" s="36" customFormat="1">
      <c r="B23" s="52" t="s">
        <v>532</v>
      </c>
    </row>
    <row r="24" spans="1:8" s="36" customFormat="1">
      <c r="A24" s="36" t="s">
        <v>586</v>
      </c>
      <c r="B24" s="43" t="s">
        <v>414</v>
      </c>
      <c r="C24" s="36">
        <v>250</v>
      </c>
      <c r="D24" s="36">
        <v>576</v>
      </c>
      <c r="E24" s="36">
        <f t="shared" ref="E24:E32" si="2">C24*D24/100</f>
        <v>1440</v>
      </c>
    </row>
    <row r="25" spans="1:8" s="36" customFormat="1">
      <c r="A25" s="36" t="s">
        <v>242</v>
      </c>
      <c r="B25" s="43" t="s">
        <v>476</v>
      </c>
      <c r="C25" s="36">
        <v>279</v>
      </c>
      <c r="D25" s="36">
        <v>630</v>
      </c>
      <c r="E25" s="36">
        <f t="shared" si="2"/>
        <v>1757.7</v>
      </c>
    </row>
    <row r="26" spans="1:8" s="36" customFormat="1">
      <c r="A26" s="36" t="s">
        <v>242</v>
      </c>
      <c r="B26" s="43" t="s">
        <v>477</v>
      </c>
      <c r="C26" s="36">
        <v>160</v>
      </c>
      <c r="D26" s="36">
        <v>617</v>
      </c>
      <c r="E26" s="36">
        <f t="shared" si="2"/>
        <v>987.2</v>
      </c>
    </row>
    <row r="27" spans="1:8" s="36" customFormat="1">
      <c r="A27" s="36" t="s">
        <v>242</v>
      </c>
      <c r="B27" s="43" t="s">
        <v>478</v>
      </c>
      <c r="C27" s="36">
        <v>142</v>
      </c>
      <c r="D27" s="36">
        <v>600</v>
      </c>
      <c r="E27" s="36">
        <f t="shared" si="2"/>
        <v>852</v>
      </c>
    </row>
    <row r="28" spans="1:8" s="36" customFormat="1">
      <c r="A28" s="36" t="s">
        <v>242</v>
      </c>
      <c r="B28" s="43" t="s">
        <v>583</v>
      </c>
      <c r="C28" s="36">
        <v>500</v>
      </c>
      <c r="D28" s="36">
        <v>609</v>
      </c>
      <c r="E28" s="36">
        <f t="shared" si="2"/>
        <v>3045</v>
      </c>
    </row>
    <row r="29" spans="1:8" s="36" customFormat="1">
      <c r="A29" s="36" t="s">
        <v>242</v>
      </c>
      <c r="B29" s="43" t="s">
        <v>584</v>
      </c>
      <c r="C29" s="36">
        <v>400</v>
      </c>
      <c r="D29" s="36">
        <v>514</v>
      </c>
      <c r="E29" s="36">
        <f t="shared" si="2"/>
        <v>2056</v>
      </c>
    </row>
    <row r="30" spans="1:8" s="36" customFormat="1">
      <c r="A30" s="36" t="s">
        <v>586</v>
      </c>
      <c r="B30" s="43" t="s">
        <v>503</v>
      </c>
      <c r="C30" s="36">
        <v>200</v>
      </c>
      <c r="D30" s="36">
        <v>690</v>
      </c>
      <c r="E30" s="36">
        <f t="shared" si="2"/>
        <v>1380</v>
      </c>
    </row>
    <row r="31" spans="1:8" s="36" customFormat="1">
      <c r="A31" s="36" t="s">
        <v>586</v>
      </c>
      <c r="B31" s="43" t="s">
        <v>592</v>
      </c>
      <c r="C31" s="36">
        <v>240</v>
      </c>
      <c r="D31" s="36">
        <v>753</v>
      </c>
      <c r="E31" s="36">
        <f t="shared" si="2"/>
        <v>1807.2</v>
      </c>
    </row>
    <row r="32" spans="1:8" s="36" customFormat="1">
      <c r="A32" s="36" t="s">
        <v>586</v>
      </c>
      <c r="B32" s="43" t="s">
        <v>585</v>
      </c>
      <c r="C32" s="36">
        <v>400</v>
      </c>
      <c r="D32" s="36">
        <v>698</v>
      </c>
      <c r="E32" s="36">
        <f t="shared" si="2"/>
        <v>2792</v>
      </c>
    </row>
    <row r="33" spans="1:10" s="36" customFormat="1">
      <c r="A33" s="36" t="s">
        <v>500</v>
      </c>
      <c r="B33" s="43" t="s">
        <v>427</v>
      </c>
      <c r="C33" s="36">
        <v>150</v>
      </c>
      <c r="D33" s="36">
        <v>584</v>
      </c>
      <c r="E33" s="36">
        <f>C33*D33/100</f>
        <v>876</v>
      </c>
      <c r="F33" s="36">
        <f>SUM(C24:C33)</f>
        <v>2721</v>
      </c>
    </row>
    <row r="34" spans="1:10" s="36" customFormat="1">
      <c r="A34" s="36" t="s">
        <v>242</v>
      </c>
      <c r="B34" s="43" t="s">
        <v>596</v>
      </c>
      <c r="C34" s="36">
        <v>200</v>
      </c>
      <c r="D34" s="36">
        <v>521</v>
      </c>
      <c r="E34" s="36">
        <f t="shared" ref="E34:E48" si="3">C34*D34/100</f>
        <v>1042</v>
      </c>
    </row>
    <row r="35" spans="1:10" s="36" customFormat="1">
      <c r="A35" s="36" t="s">
        <v>242</v>
      </c>
      <c r="B35" s="43" t="s">
        <v>535</v>
      </c>
      <c r="C35" s="36">
        <v>250</v>
      </c>
      <c r="D35" s="36">
        <v>524</v>
      </c>
      <c r="E35" s="36">
        <f t="shared" si="3"/>
        <v>1310</v>
      </c>
    </row>
    <row r="36" spans="1:10" s="36" customFormat="1">
      <c r="B36" s="54" t="s">
        <v>488</v>
      </c>
      <c r="E36" s="36">
        <f t="shared" si="3"/>
        <v>0</v>
      </c>
    </row>
    <row r="37" spans="1:10" s="36" customFormat="1">
      <c r="A37" s="36" t="s">
        <v>242</v>
      </c>
      <c r="B37" s="43" t="s">
        <v>548</v>
      </c>
      <c r="C37" s="36">
        <f>6*18.9</f>
        <v>113.39999999999999</v>
      </c>
      <c r="D37" s="50">
        <f>95/18.9*100</f>
        <v>502.64550264550269</v>
      </c>
      <c r="E37" s="36">
        <f t="shared" si="3"/>
        <v>570</v>
      </c>
    </row>
    <row r="38" spans="1:10" s="36" customFormat="1">
      <c r="A38" s="36" t="s">
        <v>242</v>
      </c>
      <c r="B38" s="43" t="s">
        <v>420</v>
      </c>
      <c r="C38" s="36">
        <f>3*16.6</f>
        <v>49.800000000000004</v>
      </c>
      <c r="D38" s="50">
        <f>75/16.6*100</f>
        <v>451.80722891566256</v>
      </c>
      <c r="E38" s="36">
        <f t="shared" si="3"/>
        <v>224.99999999999997</v>
      </c>
    </row>
    <row r="39" spans="1:10" s="36" customFormat="1">
      <c r="A39" s="36" t="s">
        <v>242</v>
      </c>
      <c r="B39" s="43" t="s">
        <v>591</v>
      </c>
      <c r="C39" s="36">
        <f>3*22.5</f>
        <v>67.5</v>
      </c>
      <c r="D39" s="50">
        <f>114/22.5*100</f>
        <v>506.66666666666663</v>
      </c>
      <c r="E39" s="36">
        <f>C39*D39/100</f>
        <v>342</v>
      </c>
    </row>
    <row r="40" spans="1:10" s="36" customFormat="1">
      <c r="A40" s="36" t="s">
        <v>242</v>
      </c>
      <c r="B40" s="43" t="s">
        <v>554</v>
      </c>
      <c r="C40" s="36">
        <f>3*20</f>
        <v>60</v>
      </c>
      <c r="D40" s="50">
        <f>100/20*100</f>
        <v>500</v>
      </c>
      <c r="E40" s="36">
        <f>C40*D40/100</f>
        <v>300</v>
      </c>
    </row>
    <row r="41" spans="1:10" s="36" customFormat="1">
      <c r="A41" s="36" t="s">
        <v>242</v>
      </c>
      <c r="B41" s="43" t="s">
        <v>495</v>
      </c>
      <c r="C41" s="36">
        <f>6*19.6</f>
        <v>117.60000000000001</v>
      </c>
      <c r="D41" s="50">
        <f>91/19.6*100</f>
        <v>464.28571428571422</v>
      </c>
      <c r="E41" s="36">
        <f t="shared" ref="E41" si="4">C41*D41/100</f>
        <v>545.99999999999989</v>
      </c>
    </row>
    <row r="42" spans="1:10" s="36" customFormat="1">
      <c r="A42" s="36" t="s">
        <v>242</v>
      </c>
      <c r="B42" s="43" t="s">
        <v>546</v>
      </c>
      <c r="C42" s="36">
        <v>240</v>
      </c>
      <c r="D42" s="50">
        <v>349</v>
      </c>
      <c r="E42" s="36">
        <f>C42*D42/100</f>
        <v>837.6</v>
      </c>
      <c r="J42" s="36">
        <f>500/20</f>
        <v>25</v>
      </c>
    </row>
    <row r="43" spans="1:10" s="36" customFormat="1">
      <c r="B43" s="54" t="s">
        <v>431</v>
      </c>
      <c r="E43" s="36">
        <f t="shared" si="3"/>
        <v>0</v>
      </c>
    </row>
    <row r="44" spans="1:10" s="36" customFormat="1">
      <c r="A44" s="36" t="s">
        <v>590</v>
      </c>
      <c r="B44" s="43" t="s">
        <v>496</v>
      </c>
      <c r="C44" s="36">
        <f>2*180</f>
        <v>360</v>
      </c>
      <c r="D44" s="36">
        <v>525</v>
      </c>
      <c r="E44" s="36">
        <f t="shared" si="3"/>
        <v>1890</v>
      </c>
    </row>
    <row r="45" spans="1:10" s="36" customFormat="1">
      <c r="A45" s="36" t="s">
        <v>590</v>
      </c>
      <c r="B45" s="43" t="s">
        <v>589</v>
      </c>
      <c r="C45" s="36">
        <v>400</v>
      </c>
      <c r="D45" s="36">
        <v>543</v>
      </c>
      <c r="E45" s="36">
        <f t="shared" si="3"/>
        <v>2172</v>
      </c>
    </row>
    <row r="46" spans="1:10" s="36" customFormat="1">
      <c r="A46" s="36" t="s">
        <v>242</v>
      </c>
      <c r="B46" s="43" t="s">
        <v>498</v>
      </c>
      <c r="C46" s="36">
        <f>4*40</f>
        <v>160</v>
      </c>
      <c r="D46" s="36">
        <v>488</v>
      </c>
      <c r="E46" s="36">
        <f t="shared" si="3"/>
        <v>780.8</v>
      </c>
    </row>
    <row r="47" spans="1:10" s="36" customFormat="1">
      <c r="A47" s="36" t="s">
        <v>242</v>
      </c>
      <c r="B47" s="43" t="s">
        <v>499</v>
      </c>
      <c r="C47" s="36">
        <f>5*35</f>
        <v>175</v>
      </c>
      <c r="D47" s="36">
        <v>450</v>
      </c>
      <c r="E47" s="36">
        <f t="shared" si="3"/>
        <v>787.5</v>
      </c>
    </row>
    <row r="48" spans="1:10" s="36" customFormat="1">
      <c r="A48" s="36" t="s">
        <v>242</v>
      </c>
      <c r="B48" s="43" t="s">
        <v>588</v>
      </c>
      <c r="C48" s="36">
        <v>180</v>
      </c>
      <c r="D48" s="36">
        <v>468</v>
      </c>
      <c r="E48" s="36">
        <f t="shared" si="3"/>
        <v>842.4</v>
      </c>
    </row>
    <row r="49" spans="1:6" s="36" customFormat="1">
      <c r="A49" s="36" t="s">
        <v>242</v>
      </c>
      <c r="B49" s="43" t="s">
        <v>433</v>
      </c>
      <c r="C49" s="36">
        <v>200</v>
      </c>
      <c r="D49" s="36">
        <v>505</v>
      </c>
      <c r="E49" s="36">
        <f>C49*D49/100</f>
        <v>1010</v>
      </c>
    </row>
    <row r="50" spans="1:6" s="36" customFormat="1">
      <c r="A50" s="36" t="s">
        <v>242</v>
      </c>
      <c r="B50" s="43" t="s">
        <v>475</v>
      </c>
      <c r="C50" s="36">
        <v>150</v>
      </c>
      <c r="D50" s="36">
        <v>340</v>
      </c>
      <c r="E50" s="36">
        <f>C50*D50/100</f>
        <v>510</v>
      </c>
    </row>
    <row r="51" spans="1:6" s="36" customFormat="1">
      <c r="A51" s="36" t="s">
        <v>242</v>
      </c>
      <c r="B51" s="43" t="s">
        <v>529</v>
      </c>
      <c r="C51" s="36">
        <v>156</v>
      </c>
      <c r="D51" s="36">
        <v>340</v>
      </c>
      <c r="E51" s="36">
        <f t="shared" si="0"/>
        <v>530.4</v>
      </c>
    </row>
    <row r="52" spans="1:6" s="36" customFormat="1">
      <c r="A52" s="36" t="s">
        <v>242</v>
      </c>
      <c r="B52" s="43" t="s">
        <v>530</v>
      </c>
      <c r="C52" s="36">
        <v>125</v>
      </c>
      <c r="D52" s="36">
        <v>560</v>
      </c>
      <c r="E52" s="36">
        <f t="shared" si="0"/>
        <v>700</v>
      </c>
    </row>
    <row r="53" spans="1:6" s="36" customFormat="1">
      <c r="A53" s="36" t="s">
        <v>242</v>
      </c>
      <c r="B53" s="43" t="s">
        <v>531</v>
      </c>
      <c r="C53" s="36">
        <v>122</v>
      </c>
      <c r="D53" s="36">
        <v>600</v>
      </c>
      <c r="E53" s="36">
        <f t="shared" si="0"/>
        <v>732</v>
      </c>
      <c r="F53" s="36">
        <f>SUM(C44:C53)</f>
        <v>2028</v>
      </c>
    </row>
    <row r="54" spans="1:6" s="36" customFormat="1">
      <c r="B54" s="43"/>
      <c r="E54" s="36">
        <f t="shared" si="0"/>
        <v>0</v>
      </c>
    </row>
    <row r="55" spans="1:6" s="36" customFormat="1">
      <c r="B55" s="52" t="s">
        <v>489</v>
      </c>
      <c r="E55" s="36">
        <f t="shared" si="0"/>
        <v>0</v>
      </c>
    </row>
    <row r="56" spans="1:6" s="36" customFormat="1">
      <c r="A56" s="36" t="s">
        <v>242</v>
      </c>
      <c r="B56" s="36" t="s">
        <v>442</v>
      </c>
      <c r="C56" s="36">
        <v>160</v>
      </c>
      <c r="D56" s="36">
        <v>396</v>
      </c>
      <c r="E56" s="36">
        <f t="shared" si="0"/>
        <v>633.6</v>
      </c>
    </row>
    <row r="57" spans="1:6" s="36" customFormat="1">
      <c r="A57" s="36" t="s">
        <v>242</v>
      </c>
      <c r="B57" s="36" t="s">
        <v>445</v>
      </c>
      <c r="C57" s="36">
        <v>180</v>
      </c>
      <c r="D57" s="36">
        <v>334</v>
      </c>
      <c r="E57" s="36">
        <f t="shared" si="0"/>
        <v>601.20000000000005</v>
      </c>
    </row>
    <row r="58" spans="1:6" s="36" customFormat="1">
      <c r="A58" s="36" t="s">
        <v>242</v>
      </c>
      <c r="B58" s="51" t="s">
        <v>444</v>
      </c>
      <c r="C58" s="36">
        <v>160</v>
      </c>
      <c r="D58" s="36">
        <v>398</v>
      </c>
      <c r="E58" s="36">
        <f t="shared" si="0"/>
        <v>636.79999999999995</v>
      </c>
    </row>
    <row r="59" spans="1:6" s="36" customFormat="1">
      <c r="A59" s="36" t="s">
        <v>242</v>
      </c>
      <c r="B59" s="51" t="s">
        <v>443</v>
      </c>
      <c r="C59" s="36">
        <v>140</v>
      </c>
      <c r="D59" s="36">
        <v>315</v>
      </c>
      <c r="E59" s="36">
        <f t="shared" si="0"/>
        <v>441</v>
      </c>
    </row>
    <row r="60" spans="1:6" s="36" customFormat="1">
      <c r="A60" s="36" t="s">
        <v>242</v>
      </c>
      <c r="B60" s="51" t="s">
        <v>446</v>
      </c>
      <c r="C60" s="36">
        <v>150</v>
      </c>
      <c r="D60" s="36">
        <v>419</v>
      </c>
      <c r="E60" s="36">
        <f t="shared" si="0"/>
        <v>628.5</v>
      </c>
    </row>
    <row r="61" spans="1:6" s="36" customFormat="1">
      <c r="A61" s="36" t="s">
        <v>242</v>
      </c>
      <c r="B61" s="51" t="s">
        <v>485</v>
      </c>
      <c r="C61" s="36">
        <v>140</v>
      </c>
      <c r="D61" s="36">
        <v>427</v>
      </c>
      <c r="E61" s="36">
        <f t="shared" si="0"/>
        <v>597.79999999999995</v>
      </c>
    </row>
    <row r="62" spans="1:6" s="36" customFormat="1">
      <c r="A62" s="36" t="s">
        <v>242</v>
      </c>
      <c r="B62" s="51" t="s">
        <v>486</v>
      </c>
      <c r="C62" s="36">
        <v>146</v>
      </c>
      <c r="D62" s="36">
        <v>411</v>
      </c>
      <c r="E62" s="36">
        <f t="shared" si="0"/>
        <v>600.05999999999995</v>
      </c>
    </row>
    <row r="63" spans="1:6" s="36" customFormat="1">
      <c r="A63" s="36" t="s">
        <v>242</v>
      </c>
      <c r="B63" s="51" t="s">
        <v>622</v>
      </c>
      <c r="C63" s="36">
        <v>48</v>
      </c>
      <c r="D63" s="36">
        <v>307</v>
      </c>
      <c r="E63" s="36">
        <f t="shared" si="0"/>
        <v>147.36000000000001</v>
      </c>
    </row>
    <row r="64" spans="1:6" s="36" customFormat="1">
      <c r="A64" s="36" t="s">
        <v>242</v>
      </c>
      <c r="B64" s="51" t="s">
        <v>438</v>
      </c>
      <c r="C64" s="36">
        <v>2500</v>
      </c>
      <c r="D64" s="36">
        <v>351</v>
      </c>
      <c r="E64" s="36">
        <f>C64*D64/100</f>
        <v>8775</v>
      </c>
    </row>
    <row r="65" spans="1:5" s="36" customFormat="1">
      <c r="A65" s="36" t="s">
        <v>242</v>
      </c>
      <c r="B65" s="51" t="s">
        <v>483</v>
      </c>
      <c r="C65" s="36">
        <v>250</v>
      </c>
      <c r="D65" s="36">
        <v>350</v>
      </c>
      <c r="E65" s="36">
        <f>C65*D65/100</f>
        <v>875</v>
      </c>
    </row>
    <row r="66" spans="1:5" s="36" customFormat="1">
      <c r="A66" s="36" t="s">
        <v>242</v>
      </c>
      <c r="B66" s="51" t="s">
        <v>545</v>
      </c>
      <c r="C66" s="36">
        <f>80.5*2</f>
        <v>161</v>
      </c>
      <c r="D66" s="53">
        <f>375/80.5*100</f>
        <v>465.83850931677023</v>
      </c>
      <c r="E66" s="36">
        <f t="shared" si="0"/>
        <v>750</v>
      </c>
    </row>
    <row r="67" spans="1:5" s="36" customFormat="1">
      <c r="A67" s="35" t="s">
        <v>594</v>
      </c>
      <c r="B67" s="55" t="s">
        <v>410</v>
      </c>
      <c r="C67" s="35">
        <v>1000</v>
      </c>
      <c r="D67" s="36">
        <v>730</v>
      </c>
      <c r="E67" s="36">
        <f t="shared" si="0"/>
        <v>7300</v>
      </c>
    </row>
    <row r="68" spans="1:5" s="36" customFormat="1">
      <c r="A68" s="35" t="s">
        <v>594</v>
      </c>
      <c r="B68" s="55" t="s">
        <v>492</v>
      </c>
      <c r="C68" s="35">
        <v>500</v>
      </c>
      <c r="D68" s="36">
        <v>826</v>
      </c>
      <c r="E68" s="36">
        <f t="shared" si="0"/>
        <v>4130</v>
      </c>
    </row>
    <row r="69" spans="1:5" s="36" customFormat="1">
      <c r="A69" s="35" t="s">
        <v>594</v>
      </c>
      <c r="B69" s="55" t="s">
        <v>439</v>
      </c>
      <c r="C69" s="35">
        <v>500</v>
      </c>
      <c r="D69" s="36">
        <v>826</v>
      </c>
      <c r="E69" s="36">
        <f t="shared" si="0"/>
        <v>4130</v>
      </c>
    </row>
    <row r="70" spans="1:5" s="36" customFormat="1">
      <c r="A70" s="36" t="s">
        <v>633</v>
      </c>
      <c r="B70" s="51" t="s">
        <v>440</v>
      </c>
      <c r="C70" s="36">
        <v>250</v>
      </c>
      <c r="D70" s="36">
        <v>400</v>
      </c>
      <c r="E70" s="36">
        <f t="shared" si="0"/>
        <v>1000</v>
      </c>
    </row>
    <row r="71" spans="1:5" s="36" customFormat="1">
      <c r="A71" s="36" t="s">
        <v>633</v>
      </c>
      <c r="B71" s="51" t="s">
        <v>441</v>
      </c>
      <c r="C71" s="36">
        <v>250</v>
      </c>
      <c r="D71" s="36">
        <v>400</v>
      </c>
      <c r="E71" s="36">
        <f t="shared" si="0"/>
        <v>1000</v>
      </c>
    </row>
    <row r="72" spans="1:5" s="36" customFormat="1">
      <c r="A72" s="36" t="s">
        <v>242</v>
      </c>
      <c r="B72" s="43" t="s">
        <v>428</v>
      </c>
      <c r="C72" s="36">
        <f>2*100</f>
        <v>200</v>
      </c>
      <c r="D72" s="36">
        <v>610</v>
      </c>
      <c r="E72" s="36">
        <f>C72*D72/100</f>
        <v>1220</v>
      </c>
    </row>
    <row r="73" spans="1:5" s="36" customFormat="1">
      <c r="A73" s="36" t="s">
        <v>242</v>
      </c>
      <c r="B73" s="43" t="s">
        <v>468</v>
      </c>
      <c r="C73" s="36">
        <v>500</v>
      </c>
      <c r="D73" s="36">
        <v>356</v>
      </c>
      <c r="E73" s="36">
        <f>C73*D73/100</f>
        <v>1780</v>
      </c>
    </row>
    <row r="74" spans="1:5" s="36" customFormat="1">
      <c r="A74" s="36" t="s">
        <v>242</v>
      </c>
      <c r="B74" s="43" t="s">
        <v>481</v>
      </c>
      <c r="C74" s="36">
        <v>75</v>
      </c>
      <c r="D74" s="36">
        <v>300</v>
      </c>
      <c r="E74" s="36">
        <f>C74*D74/100</f>
        <v>225</v>
      </c>
    </row>
    <row r="75" spans="1:5" s="36" customFormat="1">
      <c r="A75" s="36" t="s">
        <v>242</v>
      </c>
      <c r="B75" s="43" t="s">
        <v>480</v>
      </c>
      <c r="C75" s="36">
        <v>71</v>
      </c>
      <c r="D75" s="36">
        <v>350</v>
      </c>
      <c r="E75" s="36">
        <f>C75*D75/100</f>
        <v>248.5</v>
      </c>
    </row>
    <row r="76" spans="1:5" s="36" customFormat="1">
      <c r="A76" s="36" t="s">
        <v>242</v>
      </c>
      <c r="B76" s="43" t="s">
        <v>479</v>
      </c>
      <c r="C76" s="36">
        <v>66</v>
      </c>
      <c r="D76" s="36">
        <v>350</v>
      </c>
      <c r="E76" s="36">
        <f>C76*D76/100</f>
        <v>231</v>
      </c>
    </row>
    <row r="77" spans="1:5" s="36" customFormat="1">
      <c r="A77" s="36" t="s">
        <v>242</v>
      </c>
      <c r="B77" s="43" t="s">
        <v>524</v>
      </c>
    </row>
    <row r="78" spans="1:5" s="36" customFormat="1">
      <c r="A78" s="36" t="s">
        <v>635</v>
      </c>
      <c r="B78" s="51" t="s">
        <v>525</v>
      </c>
    </row>
    <row r="79" spans="1:5" s="36" customFormat="1">
      <c r="B79" s="51" t="s">
        <v>629</v>
      </c>
    </row>
    <row r="80" spans="1:5" s="36" customFormat="1">
      <c r="A80" s="36" t="s">
        <v>593</v>
      </c>
      <c r="B80" s="51" t="s">
        <v>603</v>
      </c>
    </row>
    <row r="81" spans="1:3" s="36" customFormat="1">
      <c r="A81" s="36" t="s">
        <v>242</v>
      </c>
      <c r="B81" s="39" t="s">
        <v>608</v>
      </c>
      <c r="C81">
        <v>160</v>
      </c>
    </row>
    <row r="82" spans="1:3" s="36" customFormat="1">
      <c r="A82" s="36" t="s">
        <v>242</v>
      </c>
      <c r="B82" s="39" t="s">
        <v>611</v>
      </c>
      <c r="C82">
        <v>66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4"/>
  <sheetViews>
    <sheetView workbookViewId="0">
      <pane xSplit="8" ySplit="8" topLeftCell="I9" activePane="bottomRight" state="frozen"/>
      <selection pane="topRight" activeCell="H1" sqref="H1"/>
      <selection pane="bottomLeft" activeCell="A16" sqref="A16"/>
      <selection pane="bottomRight" activeCell="A95" sqref="A95:XFD229"/>
    </sheetView>
  </sheetViews>
  <sheetFormatPr baseColWidth="10" defaultRowHeight="14.4"/>
  <cols>
    <col min="2" max="2" width="26" customWidth="1"/>
    <col min="3" max="5" width="15.44140625" customWidth="1"/>
    <col min="9" max="9" width="14.5546875" customWidth="1"/>
  </cols>
  <sheetData>
    <row r="1" spans="1:12">
      <c r="B1" s="32" t="s">
        <v>469</v>
      </c>
      <c r="C1" s="32"/>
      <c r="D1" s="32"/>
      <c r="E1" s="32"/>
      <c r="F1" s="32"/>
      <c r="G1" s="32"/>
      <c r="H1" s="32"/>
      <c r="I1" s="32"/>
    </row>
    <row r="2" spans="1:12">
      <c r="C2" s="2" t="s">
        <v>396</v>
      </c>
      <c r="D2" s="2" t="s">
        <v>398</v>
      </c>
      <c r="E2" s="2" t="s">
        <v>397</v>
      </c>
      <c r="F2" s="2" t="s">
        <v>396</v>
      </c>
      <c r="G2" s="2" t="s">
        <v>397</v>
      </c>
      <c r="H2" s="2" t="s">
        <v>409</v>
      </c>
      <c r="I2" s="2" t="s">
        <v>405</v>
      </c>
      <c r="L2" s="2" t="s">
        <v>491</v>
      </c>
    </row>
    <row r="3" spans="1:12">
      <c r="B3" s="2" t="s">
        <v>395</v>
      </c>
      <c r="F3">
        <f>SUM(C4:C91)</f>
        <v>14108</v>
      </c>
      <c r="G3">
        <f>SUM(E4:E94)</f>
        <v>71927.259999999995</v>
      </c>
      <c r="H3">
        <f>F3/25</f>
        <v>564.32000000000005</v>
      </c>
      <c r="I3">
        <f>G3/25</f>
        <v>2877.0903999999996</v>
      </c>
      <c r="J3">
        <f>I3/H3</f>
        <v>5.0983314431528202</v>
      </c>
    </row>
    <row r="4" spans="1:12" s="36" customFormat="1" ht="12.6" customHeight="1">
      <c r="A4" s="36" t="s">
        <v>242</v>
      </c>
      <c r="B4" s="43" t="s">
        <v>634</v>
      </c>
      <c r="C4" s="36">
        <v>500</v>
      </c>
      <c r="D4" s="36">
        <v>426</v>
      </c>
      <c r="E4" s="36">
        <f>C4*D4/100</f>
        <v>2130</v>
      </c>
    </row>
    <row r="5" spans="1:12" s="36" customFormat="1" ht="12.6" customHeight="1">
      <c r="A5" s="36" t="s">
        <v>604</v>
      </c>
      <c r="B5" s="43" t="s">
        <v>522</v>
      </c>
      <c r="C5" s="36">
        <v>1000</v>
      </c>
      <c r="D5" s="36">
        <v>372</v>
      </c>
      <c r="E5" s="36">
        <f t="shared" ref="E5:E80" si="0">C5*D5/100</f>
        <v>3720</v>
      </c>
    </row>
    <row r="6" spans="1:12" s="36" customFormat="1" ht="12.6" customHeight="1">
      <c r="A6" s="36" t="s">
        <v>242</v>
      </c>
      <c r="B6" s="43" t="s">
        <v>482</v>
      </c>
      <c r="C6" s="36">
        <v>250</v>
      </c>
      <c r="D6" s="50">
        <v>496</v>
      </c>
      <c r="E6" s="50">
        <f>C6*D6/100</f>
        <v>1240</v>
      </c>
      <c r="F6" s="36">
        <f>SUM(C4:C6)</f>
        <v>1750</v>
      </c>
      <c r="H6" s="36">
        <f>F6/30</f>
        <v>58.333333333333336</v>
      </c>
    </row>
    <row r="7" spans="1:12" s="36" customFormat="1" ht="12.6" customHeight="1">
      <c r="A7" s="36" t="s">
        <v>242</v>
      </c>
      <c r="B7" s="43" t="s">
        <v>602</v>
      </c>
      <c r="E7" s="50">
        <f>C7*D7/100</f>
        <v>0</v>
      </c>
    </row>
    <row r="8" spans="1:12" s="36" customFormat="1" ht="12.6" customHeight="1">
      <c r="A8" s="36" t="s">
        <v>242</v>
      </c>
      <c r="B8" s="43" t="s">
        <v>601</v>
      </c>
      <c r="E8" s="50">
        <f>C8*D8/100</f>
        <v>0</v>
      </c>
    </row>
    <row r="9" spans="1:12" s="36" customFormat="1"/>
    <row r="10" spans="1:12" s="36" customFormat="1">
      <c r="B10" s="52" t="s">
        <v>399</v>
      </c>
      <c r="E10" s="50">
        <f t="shared" ref="E10" si="1">C10*D10/100</f>
        <v>0</v>
      </c>
    </row>
    <row r="11" spans="1:12" s="36" customFormat="1">
      <c r="A11" s="36" t="s">
        <v>242</v>
      </c>
      <c r="B11" s="43" t="s">
        <v>470</v>
      </c>
      <c r="C11" s="36">
        <v>200</v>
      </c>
      <c r="D11" s="36">
        <v>442</v>
      </c>
      <c r="E11" s="36">
        <f t="shared" si="0"/>
        <v>884</v>
      </c>
    </row>
    <row r="12" spans="1:12" s="36" customFormat="1">
      <c r="A12" s="36" t="s">
        <v>242</v>
      </c>
      <c r="B12" s="43" t="s">
        <v>471</v>
      </c>
      <c r="C12" s="36">
        <v>200</v>
      </c>
      <c r="D12" s="36">
        <v>461</v>
      </c>
      <c r="E12" s="36">
        <f t="shared" si="0"/>
        <v>922</v>
      </c>
      <c r="F12" s="36">
        <f>SUM(C11:C13)</f>
        <v>600</v>
      </c>
      <c r="H12" s="36">
        <f>F12/30</f>
        <v>20</v>
      </c>
    </row>
    <row r="13" spans="1:12" s="36" customFormat="1">
      <c r="A13" s="36" t="s">
        <v>242</v>
      </c>
      <c r="B13" s="43" t="s">
        <v>472</v>
      </c>
      <c r="C13" s="36">
        <v>200</v>
      </c>
      <c r="D13" s="36">
        <v>427</v>
      </c>
      <c r="E13" s="36">
        <f t="shared" si="0"/>
        <v>854</v>
      </c>
    </row>
    <row r="14" spans="1:12" s="36" customFormat="1">
      <c r="B14" s="43"/>
      <c r="E14" s="36">
        <f t="shared" si="0"/>
        <v>0</v>
      </c>
    </row>
    <row r="15" spans="1:12" s="36" customFormat="1">
      <c r="A15" s="35" t="s">
        <v>607</v>
      </c>
      <c r="B15" s="40" t="s">
        <v>411</v>
      </c>
      <c r="C15" s="35">
        <v>300</v>
      </c>
      <c r="D15" s="36">
        <v>400</v>
      </c>
      <c r="E15" s="36">
        <f t="shared" si="0"/>
        <v>1200</v>
      </c>
    </row>
    <row r="16" spans="1:12" s="36" customFormat="1">
      <c r="A16" s="35" t="s">
        <v>607</v>
      </c>
      <c r="B16" s="40" t="s">
        <v>412</v>
      </c>
      <c r="C16" s="35">
        <v>300</v>
      </c>
      <c r="D16" s="36">
        <v>400</v>
      </c>
      <c r="E16" s="36">
        <f t="shared" si="0"/>
        <v>1200</v>
      </c>
    </row>
    <row r="17" spans="1:6" s="36" customFormat="1">
      <c r="A17" s="35" t="s">
        <v>607</v>
      </c>
      <c r="B17" s="40" t="s">
        <v>413</v>
      </c>
      <c r="C17" s="35">
        <v>300</v>
      </c>
      <c r="D17" s="36">
        <v>400</v>
      </c>
      <c r="E17" s="36">
        <f t="shared" si="0"/>
        <v>1200</v>
      </c>
    </row>
    <row r="18" spans="1:6" s="36" customFormat="1">
      <c r="B18" s="43"/>
      <c r="E18" s="36">
        <f t="shared" si="0"/>
        <v>0</v>
      </c>
    </row>
    <row r="19" spans="1:6" s="36" customFormat="1">
      <c r="B19" s="52" t="s">
        <v>532</v>
      </c>
    </row>
    <row r="20" spans="1:6" s="36" customFormat="1">
      <c r="A20" s="36" t="s">
        <v>242</v>
      </c>
      <c r="B20" s="43" t="s">
        <v>414</v>
      </c>
      <c r="C20" s="36">
        <v>500</v>
      </c>
      <c r="D20" s="36">
        <v>592</v>
      </c>
      <c r="E20" s="36">
        <f t="shared" ref="E20:E28" si="2">C20*D20/100</f>
        <v>2960</v>
      </c>
    </row>
    <row r="21" spans="1:6" s="36" customFormat="1">
      <c r="A21" s="36" t="s">
        <v>242</v>
      </c>
      <c r="B21" s="43" t="s">
        <v>476</v>
      </c>
      <c r="C21" s="36">
        <v>254</v>
      </c>
      <c r="D21" s="36">
        <v>630</v>
      </c>
      <c r="E21" s="36">
        <f t="shared" si="2"/>
        <v>1600.2</v>
      </c>
    </row>
    <row r="22" spans="1:6" s="44" customFormat="1">
      <c r="A22" s="44" t="s">
        <v>242</v>
      </c>
      <c r="B22" s="45" t="s">
        <v>477</v>
      </c>
      <c r="C22" s="44">
        <v>160</v>
      </c>
      <c r="D22" s="44">
        <v>617</v>
      </c>
      <c r="E22" s="44">
        <f t="shared" si="2"/>
        <v>987.2</v>
      </c>
    </row>
    <row r="23" spans="1:6" s="36" customFormat="1">
      <c r="A23" s="36" t="s">
        <v>242</v>
      </c>
      <c r="B23" s="43" t="s">
        <v>478</v>
      </c>
      <c r="C23" s="36">
        <v>185</v>
      </c>
      <c r="D23" s="36">
        <v>600</v>
      </c>
      <c r="E23" s="36">
        <f t="shared" si="2"/>
        <v>1110</v>
      </c>
    </row>
    <row r="24" spans="1:6" s="36" customFormat="1">
      <c r="A24" s="36" t="s">
        <v>242</v>
      </c>
      <c r="B24" s="43" t="s">
        <v>606</v>
      </c>
      <c r="C24" s="36">
        <v>500</v>
      </c>
      <c r="D24" s="36">
        <v>609</v>
      </c>
      <c r="E24" s="36">
        <f t="shared" si="2"/>
        <v>3045</v>
      </c>
    </row>
    <row r="25" spans="1:6" s="44" customFormat="1">
      <c r="A25" s="44" t="s">
        <v>502</v>
      </c>
      <c r="B25" s="45" t="s">
        <v>503</v>
      </c>
      <c r="C25" s="44">
        <v>250</v>
      </c>
      <c r="D25" s="44">
        <v>690</v>
      </c>
      <c r="E25" s="44">
        <f t="shared" si="2"/>
        <v>1725</v>
      </c>
    </row>
    <row r="26" spans="1:6" s="36" customFormat="1">
      <c r="A26" s="36" t="s">
        <v>624</v>
      </c>
      <c r="B26" s="43" t="s">
        <v>592</v>
      </c>
      <c r="C26" s="36">
        <v>240</v>
      </c>
      <c r="D26" s="36">
        <v>754</v>
      </c>
      <c r="E26" s="36">
        <f t="shared" si="2"/>
        <v>1809.6</v>
      </c>
    </row>
    <row r="27" spans="1:6" s="36" customFormat="1">
      <c r="A27" s="36" t="s">
        <v>620</v>
      </c>
      <c r="B27" s="43" t="s">
        <v>619</v>
      </c>
      <c r="C27" s="36">
        <v>600</v>
      </c>
      <c r="D27" s="36">
        <v>694</v>
      </c>
      <c r="E27" s="36">
        <f t="shared" si="2"/>
        <v>4164</v>
      </c>
    </row>
    <row r="28" spans="1:6" s="44" customFormat="1">
      <c r="B28" s="45" t="s">
        <v>425</v>
      </c>
      <c r="D28" s="44">
        <v>577</v>
      </c>
      <c r="E28" s="44">
        <f t="shared" si="2"/>
        <v>0</v>
      </c>
    </row>
    <row r="29" spans="1:6" s="44" customFormat="1">
      <c r="B29" s="45" t="s">
        <v>427</v>
      </c>
      <c r="D29" s="44">
        <v>584</v>
      </c>
      <c r="E29" s="44">
        <f>C29*D29/100</f>
        <v>0</v>
      </c>
      <c r="F29" s="44">
        <f>SUM(C20:C29)</f>
        <v>2689</v>
      </c>
    </row>
    <row r="30" spans="1:6" s="44" customFormat="1">
      <c r="B30" s="45" t="s">
        <v>533</v>
      </c>
      <c r="D30" s="44">
        <v>499</v>
      </c>
      <c r="E30" s="44">
        <f>C30*D30/100</f>
        <v>0</v>
      </c>
    </row>
    <row r="31" spans="1:6" s="44" customFormat="1">
      <c r="B31" s="45" t="s">
        <v>534</v>
      </c>
      <c r="D31" s="44">
        <v>521</v>
      </c>
      <c r="E31" s="44">
        <f t="shared" ref="E31:E52" si="3">C31*D31/100</f>
        <v>0</v>
      </c>
    </row>
    <row r="32" spans="1:6" s="44" customFormat="1">
      <c r="B32" s="45" t="s">
        <v>535</v>
      </c>
      <c r="D32" s="44">
        <v>524</v>
      </c>
      <c r="E32" s="44">
        <f t="shared" si="3"/>
        <v>0</v>
      </c>
    </row>
    <row r="33" spans="1:11" s="44" customFormat="1">
      <c r="B33" s="48" t="s">
        <v>488</v>
      </c>
      <c r="E33" s="44">
        <f t="shared" si="3"/>
        <v>0</v>
      </c>
    </row>
    <row r="34" spans="1:11" s="44" customFormat="1">
      <c r="B34" s="45" t="s">
        <v>421</v>
      </c>
      <c r="D34" s="46">
        <f>95/18.9*100</f>
        <v>502.64550264550269</v>
      </c>
      <c r="E34" s="44">
        <f t="shared" si="3"/>
        <v>0</v>
      </c>
    </row>
    <row r="35" spans="1:11" s="44" customFormat="1">
      <c r="B35" s="45" t="s">
        <v>420</v>
      </c>
      <c r="D35" s="46">
        <f>75/16.6*100</f>
        <v>451.80722891566256</v>
      </c>
      <c r="E35" s="44">
        <f t="shared" si="3"/>
        <v>0</v>
      </c>
    </row>
    <row r="36" spans="1:11" s="44" customFormat="1">
      <c r="B36" s="45" t="s">
        <v>422</v>
      </c>
      <c r="D36" s="46">
        <f>114/22.5*100</f>
        <v>506.66666666666663</v>
      </c>
      <c r="E36" s="44">
        <f>C36*D36/100</f>
        <v>0</v>
      </c>
    </row>
    <row r="37" spans="1:11" s="44" customFormat="1">
      <c r="B37" s="45" t="s">
        <v>423</v>
      </c>
      <c r="D37" s="46">
        <f>114/22.7*100</f>
        <v>502.20264317180619</v>
      </c>
      <c r="E37" s="44">
        <f>C37*D37/100</f>
        <v>0</v>
      </c>
    </row>
    <row r="38" spans="1:11" s="36" customFormat="1">
      <c r="A38" s="36" t="s">
        <v>242</v>
      </c>
      <c r="B38" s="43" t="s">
        <v>424</v>
      </c>
      <c r="D38" s="50">
        <f>77/18*100</f>
        <v>427.77777777777777</v>
      </c>
      <c r="E38" s="36">
        <f>C38*D38/100</f>
        <v>0</v>
      </c>
    </row>
    <row r="39" spans="1:11" s="44" customFormat="1">
      <c r="B39" s="45" t="s">
        <v>495</v>
      </c>
      <c r="D39" s="46">
        <f>91/19.6*100</f>
        <v>464.28571428571422</v>
      </c>
      <c r="E39" s="44">
        <f t="shared" ref="E39:E41" si="4">C39*D39/100</f>
        <v>0</v>
      </c>
    </row>
    <row r="40" spans="1:11" s="44" customFormat="1">
      <c r="B40" s="45" t="s">
        <v>493</v>
      </c>
      <c r="D40" s="46">
        <f>74/15.9*100</f>
        <v>465.40880503144655</v>
      </c>
      <c r="E40" s="44">
        <f t="shared" si="4"/>
        <v>0</v>
      </c>
    </row>
    <row r="41" spans="1:11" s="44" customFormat="1">
      <c r="B41" s="45" t="s">
        <v>490</v>
      </c>
      <c r="D41" s="46">
        <f>80/18.1*100</f>
        <v>441.98895027624303</v>
      </c>
      <c r="E41" s="44">
        <f t="shared" si="4"/>
        <v>0</v>
      </c>
      <c r="K41" s="44">
        <f>3*6+3*5</f>
        <v>33</v>
      </c>
    </row>
    <row r="42" spans="1:11" s="44" customFormat="1">
      <c r="B42" s="45" t="s">
        <v>494</v>
      </c>
      <c r="D42" s="46"/>
    </row>
    <row r="43" spans="1:11" s="44" customFormat="1">
      <c r="B43" s="45" t="s">
        <v>430</v>
      </c>
      <c r="D43" s="46">
        <v>349</v>
      </c>
      <c r="E43" s="44">
        <f>C43*D43/100</f>
        <v>0</v>
      </c>
      <c r="J43" s="44">
        <f>500/20</f>
        <v>25</v>
      </c>
    </row>
    <row r="44" spans="1:11" s="44" customFormat="1">
      <c r="B44" s="45" t="s">
        <v>429</v>
      </c>
      <c r="D44" s="46">
        <v>528</v>
      </c>
      <c r="E44" s="44">
        <f>C44*D44/100</f>
        <v>0</v>
      </c>
    </row>
    <row r="45" spans="1:11" s="44" customFormat="1">
      <c r="B45" s="48" t="s">
        <v>431</v>
      </c>
      <c r="E45" s="44">
        <f t="shared" si="3"/>
        <v>0</v>
      </c>
    </row>
    <row r="46" spans="1:11" s="44" customFormat="1">
      <c r="B46" s="45" t="s">
        <v>432</v>
      </c>
      <c r="D46" s="44">
        <v>405</v>
      </c>
      <c r="E46" s="44">
        <f t="shared" si="3"/>
        <v>0</v>
      </c>
    </row>
    <row r="47" spans="1:11" s="44" customFormat="1">
      <c r="B47" s="45" t="s">
        <v>496</v>
      </c>
      <c r="D47" s="44">
        <v>525</v>
      </c>
      <c r="E47" s="44">
        <f t="shared" si="3"/>
        <v>0</v>
      </c>
    </row>
    <row r="48" spans="1:11" s="36" customFormat="1">
      <c r="A48" s="36" t="s">
        <v>590</v>
      </c>
      <c r="B48" s="43" t="s">
        <v>589</v>
      </c>
      <c r="C48" s="36">
        <v>400</v>
      </c>
      <c r="D48" s="36">
        <v>543</v>
      </c>
      <c r="E48" s="36">
        <f t="shared" si="3"/>
        <v>2172</v>
      </c>
    </row>
    <row r="49" spans="1:10" s="36" customFormat="1">
      <c r="A49" s="36" t="s">
        <v>628</v>
      </c>
      <c r="B49" s="43" t="s">
        <v>627</v>
      </c>
      <c r="C49" s="36">
        <v>210</v>
      </c>
      <c r="D49" s="36">
        <v>467</v>
      </c>
      <c r="E49" s="36">
        <f t="shared" si="3"/>
        <v>980.7</v>
      </c>
    </row>
    <row r="50" spans="1:10" s="36" customFormat="1">
      <c r="B50" s="43"/>
    </row>
    <row r="51" spans="1:10" s="44" customFormat="1">
      <c r="B51" s="45" t="s">
        <v>498</v>
      </c>
      <c r="C51" s="44">
        <f>4*40</f>
        <v>160</v>
      </c>
      <c r="D51" s="44">
        <v>488</v>
      </c>
      <c r="E51" s="44">
        <f t="shared" si="3"/>
        <v>780.8</v>
      </c>
    </row>
    <row r="52" spans="1:10" s="44" customFormat="1">
      <c r="B52" s="45" t="s">
        <v>499</v>
      </c>
      <c r="C52" s="44">
        <f>4*35</f>
        <v>140</v>
      </c>
      <c r="D52" s="44">
        <v>450</v>
      </c>
      <c r="E52" s="44">
        <f t="shared" si="3"/>
        <v>630</v>
      </c>
    </row>
    <row r="53" spans="1:10" s="36" customFormat="1">
      <c r="A53" s="36" t="s">
        <v>242</v>
      </c>
      <c r="B53" s="43" t="s">
        <v>553</v>
      </c>
      <c r="C53" s="36">
        <f>42*5</f>
        <v>210</v>
      </c>
      <c r="D53" s="36">
        <v>492</v>
      </c>
      <c r="E53" s="36">
        <v>826.56</v>
      </c>
    </row>
    <row r="54" spans="1:10" s="44" customFormat="1">
      <c r="B54" s="45" t="s">
        <v>497</v>
      </c>
      <c r="D54" s="44">
        <v>610</v>
      </c>
      <c r="E54" s="44">
        <f>C54*D54/100</f>
        <v>0</v>
      </c>
    </row>
    <row r="55" spans="1:10" s="44" customFormat="1">
      <c r="B55" s="45" t="s">
        <v>433</v>
      </c>
      <c r="D55" s="44">
        <v>505</v>
      </c>
      <c r="E55" s="44">
        <f>C55*D55/100</f>
        <v>0</v>
      </c>
    </row>
    <row r="56" spans="1:10" s="44" customFormat="1">
      <c r="B56" s="45" t="s">
        <v>475</v>
      </c>
      <c r="D56" s="44">
        <v>340</v>
      </c>
      <c r="E56" s="44">
        <f>C56*D56/100</f>
        <v>0</v>
      </c>
    </row>
    <row r="57" spans="1:10" s="44" customFormat="1">
      <c r="B57" s="45" t="s">
        <v>529</v>
      </c>
      <c r="D57" s="44">
        <v>340</v>
      </c>
      <c r="E57" s="44">
        <f t="shared" si="0"/>
        <v>0</v>
      </c>
    </row>
    <row r="58" spans="1:10" s="44" customFormat="1">
      <c r="B58" s="45" t="s">
        <v>530</v>
      </c>
      <c r="D58" s="44">
        <v>560</v>
      </c>
      <c r="E58" s="44">
        <f t="shared" si="0"/>
        <v>0</v>
      </c>
      <c r="F58" s="44">
        <f>SUM(C47:C59)</f>
        <v>1120</v>
      </c>
    </row>
    <row r="59" spans="1:10" s="44" customFormat="1">
      <c r="B59" s="45" t="s">
        <v>531</v>
      </c>
      <c r="D59" s="44">
        <v>600</v>
      </c>
      <c r="E59" s="44">
        <f t="shared" si="0"/>
        <v>0</v>
      </c>
    </row>
    <row r="60" spans="1:10" s="44" customFormat="1">
      <c r="B60" s="45"/>
      <c r="E60" s="44">
        <f t="shared" si="0"/>
        <v>0</v>
      </c>
    </row>
    <row r="61" spans="1:10" s="44" customFormat="1">
      <c r="B61" s="47" t="s">
        <v>489</v>
      </c>
      <c r="E61" s="44">
        <f t="shared" si="0"/>
        <v>0</v>
      </c>
      <c r="J61" s="44" t="s">
        <v>487</v>
      </c>
    </row>
    <row r="62" spans="1:10" s="44" customFormat="1">
      <c r="B62" s="45" t="s">
        <v>419</v>
      </c>
      <c r="D62" s="44">
        <v>346</v>
      </c>
      <c r="E62" s="44">
        <f t="shared" si="0"/>
        <v>0</v>
      </c>
    </row>
    <row r="63" spans="1:10" s="36" customFormat="1">
      <c r="A63" s="36" t="s">
        <v>242</v>
      </c>
      <c r="B63" s="36" t="s">
        <v>538</v>
      </c>
      <c r="C63" s="36">
        <v>147</v>
      </c>
      <c r="D63" s="36">
        <v>405</v>
      </c>
      <c r="E63" s="36">
        <f t="shared" si="0"/>
        <v>595.35</v>
      </c>
    </row>
    <row r="64" spans="1:10" s="36" customFormat="1">
      <c r="A64" s="36" t="s">
        <v>242</v>
      </c>
      <c r="B64" s="36" t="s">
        <v>445</v>
      </c>
      <c r="C64" s="36">
        <v>180</v>
      </c>
      <c r="D64" s="36">
        <v>334</v>
      </c>
      <c r="E64" s="36">
        <f t="shared" si="0"/>
        <v>601.20000000000005</v>
      </c>
    </row>
    <row r="65" spans="1:5" s="36" customFormat="1">
      <c r="A65" s="36" t="s">
        <v>242</v>
      </c>
      <c r="B65" s="51" t="s">
        <v>444</v>
      </c>
      <c r="C65" s="36">
        <v>160</v>
      </c>
      <c r="D65" s="36">
        <v>398</v>
      </c>
      <c r="E65" s="36">
        <f t="shared" si="0"/>
        <v>636.79999999999995</v>
      </c>
    </row>
    <row r="66" spans="1:5" s="36" customFormat="1">
      <c r="A66" s="36" t="s">
        <v>242</v>
      </c>
      <c r="B66" s="51" t="s">
        <v>443</v>
      </c>
      <c r="C66" s="36">
        <v>140</v>
      </c>
      <c r="D66" s="36">
        <v>315</v>
      </c>
      <c r="E66" s="36">
        <f t="shared" si="0"/>
        <v>441</v>
      </c>
    </row>
    <row r="67" spans="1:5" s="36" customFormat="1">
      <c r="A67" s="36" t="s">
        <v>242</v>
      </c>
      <c r="B67" s="51" t="s">
        <v>539</v>
      </c>
      <c r="C67" s="36">
        <v>140</v>
      </c>
      <c r="D67" s="36">
        <v>427</v>
      </c>
      <c r="E67" s="36">
        <f t="shared" si="0"/>
        <v>597.79999999999995</v>
      </c>
    </row>
    <row r="68" spans="1:5" s="36" customFormat="1">
      <c r="A68" s="36" t="s">
        <v>242</v>
      </c>
      <c r="B68" s="51" t="s">
        <v>540</v>
      </c>
      <c r="C68" s="36">
        <v>146</v>
      </c>
      <c r="D68" s="36">
        <v>411</v>
      </c>
      <c r="E68" s="36">
        <f t="shared" si="0"/>
        <v>600.05999999999995</v>
      </c>
    </row>
    <row r="69" spans="1:5" s="36" customFormat="1">
      <c r="B69" s="51" t="s">
        <v>621</v>
      </c>
      <c r="C69" s="36">
        <v>143</v>
      </c>
      <c r="D69" s="36">
        <v>418</v>
      </c>
      <c r="E69" s="36">
        <f t="shared" si="0"/>
        <v>597.74</v>
      </c>
    </row>
    <row r="70" spans="1:5" s="36" customFormat="1">
      <c r="A70" s="36" t="s">
        <v>242</v>
      </c>
      <c r="B70" s="51" t="s">
        <v>623</v>
      </c>
      <c r="C70" s="36">
        <v>155</v>
      </c>
      <c r="D70" s="36">
        <v>385</v>
      </c>
      <c r="E70" s="36">
        <f t="shared" si="0"/>
        <v>596.75</v>
      </c>
    </row>
    <row r="71" spans="1:5" s="36" customFormat="1">
      <c r="A71" s="36" t="s">
        <v>242</v>
      </c>
      <c r="B71" s="51" t="s">
        <v>438</v>
      </c>
      <c r="C71" s="36">
        <v>2000</v>
      </c>
      <c r="D71" s="36">
        <v>351</v>
      </c>
      <c r="E71" s="36">
        <f>C71*D71/100</f>
        <v>7020</v>
      </c>
    </row>
    <row r="72" spans="1:5" s="44" customFormat="1">
      <c r="B72" s="49" t="s">
        <v>537</v>
      </c>
      <c r="D72" s="44">
        <v>351</v>
      </c>
      <c r="E72" s="44">
        <f>C72*D72/100</f>
        <v>0</v>
      </c>
    </row>
    <row r="73" spans="1:5" s="44" customFormat="1">
      <c r="B73" s="49" t="s">
        <v>483</v>
      </c>
      <c r="D73" s="44">
        <v>350</v>
      </c>
      <c r="E73" s="44">
        <f>C73*D73/100</f>
        <v>0</v>
      </c>
    </row>
    <row r="74" spans="1:5" s="44" customFormat="1">
      <c r="B74" s="49" t="s">
        <v>523</v>
      </c>
      <c r="D74" s="44">
        <v>346</v>
      </c>
      <c r="E74" s="44">
        <f>C74*D74/100</f>
        <v>0</v>
      </c>
    </row>
    <row r="75" spans="1:5" s="36" customFormat="1">
      <c r="A75" s="36" t="s">
        <v>242</v>
      </c>
      <c r="B75" s="51" t="s">
        <v>613</v>
      </c>
      <c r="C75" s="36">
        <v>180</v>
      </c>
      <c r="D75" s="36">
        <v>330</v>
      </c>
      <c r="E75" s="36">
        <f t="shared" si="0"/>
        <v>594</v>
      </c>
    </row>
    <row r="76" spans="1:5" s="36" customFormat="1">
      <c r="A76" s="35" t="s">
        <v>504</v>
      </c>
      <c r="B76" s="55" t="s">
        <v>410</v>
      </c>
      <c r="C76" s="35">
        <v>1500</v>
      </c>
      <c r="D76" s="36">
        <v>730</v>
      </c>
      <c r="E76" s="36">
        <f t="shared" si="0"/>
        <v>10950</v>
      </c>
    </row>
    <row r="77" spans="1:5" s="36" customFormat="1">
      <c r="A77" s="35" t="s">
        <v>504</v>
      </c>
      <c r="B77" s="55" t="s">
        <v>492</v>
      </c>
      <c r="C77" s="35">
        <v>500</v>
      </c>
      <c r="D77" s="36">
        <v>826</v>
      </c>
      <c r="E77" s="36">
        <f t="shared" si="0"/>
        <v>4130</v>
      </c>
    </row>
    <row r="78" spans="1:5" s="36" customFormat="1">
      <c r="A78" s="35" t="s">
        <v>504</v>
      </c>
      <c r="B78" s="55" t="s">
        <v>439</v>
      </c>
      <c r="C78" s="35">
        <v>500</v>
      </c>
      <c r="D78" s="36">
        <v>826</v>
      </c>
      <c r="E78" s="36">
        <f t="shared" si="0"/>
        <v>4130</v>
      </c>
    </row>
    <row r="79" spans="1:5" s="36" customFormat="1">
      <c r="A79" s="36" t="s">
        <v>636</v>
      </c>
      <c r="B79" s="51" t="s">
        <v>440</v>
      </c>
      <c r="C79" s="36">
        <v>250</v>
      </c>
      <c r="D79" s="36">
        <v>400</v>
      </c>
      <c r="E79" s="36">
        <f t="shared" si="0"/>
        <v>1000</v>
      </c>
    </row>
    <row r="80" spans="1:5" s="36" customFormat="1">
      <c r="A80" s="36" t="s">
        <v>637</v>
      </c>
      <c r="B80" s="51" t="s">
        <v>441</v>
      </c>
      <c r="C80" s="36">
        <v>250</v>
      </c>
      <c r="D80" s="36">
        <v>400</v>
      </c>
      <c r="E80" s="36">
        <f t="shared" si="0"/>
        <v>1000</v>
      </c>
    </row>
    <row r="81" spans="1:5" s="44" customFormat="1">
      <c r="B81" s="45" t="s">
        <v>614</v>
      </c>
      <c r="D81" s="44">
        <v>611</v>
      </c>
      <c r="E81" s="44">
        <f>C81*D81/100</f>
        <v>0</v>
      </c>
    </row>
    <row r="82" spans="1:5" s="36" customFormat="1">
      <c r="A82" s="36" t="s">
        <v>605</v>
      </c>
      <c r="B82" s="43" t="s">
        <v>468</v>
      </c>
      <c r="C82" s="36">
        <v>500</v>
      </c>
      <c r="D82" s="36">
        <v>356</v>
      </c>
      <c r="E82" s="36">
        <f>C82*D82/100</f>
        <v>1780</v>
      </c>
    </row>
    <row r="83" spans="1:5" s="36" customFormat="1">
      <c r="A83" s="36" t="s">
        <v>242</v>
      </c>
      <c r="B83" s="43" t="s">
        <v>481</v>
      </c>
      <c r="C83" s="36">
        <v>75</v>
      </c>
      <c r="D83" s="36">
        <v>300</v>
      </c>
      <c r="E83" s="36">
        <f>C83*D83/100</f>
        <v>225</v>
      </c>
    </row>
    <row r="84" spans="1:5" s="36" customFormat="1">
      <c r="A84" s="36" t="s">
        <v>242</v>
      </c>
      <c r="B84" s="43" t="s">
        <v>480</v>
      </c>
      <c r="C84" s="36">
        <v>83</v>
      </c>
      <c r="D84" s="36">
        <v>350</v>
      </c>
      <c r="E84" s="36">
        <f>C84*D84/100</f>
        <v>290.5</v>
      </c>
    </row>
    <row r="85" spans="1:5" s="44" customFormat="1">
      <c r="B85" s="45" t="s">
        <v>520</v>
      </c>
    </row>
    <row r="86" spans="1:5" s="44" customFormat="1">
      <c r="B86" s="45" t="s">
        <v>521</v>
      </c>
      <c r="E86" s="44">
        <f t="shared" ref="E86:E94" si="5">C86*D86/100</f>
        <v>0</v>
      </c>
    </row>
    <row r="87" spans="1:5" s="44" customFormat="1">
      <c r="B87" s="45" t="s">
        <v>524</v>
      </c>
      <c r="E87" s="44">
        <f>C91*D87/100</f>
        <v>0</v>
      </c>
    </row>
    <row r="88" spans="1:5" s="44" customFormat="1">
      <c r="B88" s="49" t="s">
        <v>525</v>
      </c>
      <c r="E88" s="44">
        <f t="shared" si="5"/>
        <v>0</v>
      </c>
    </row>
    <row r="89" spans="1:5" s="44" customFormat="1">
      <c r="B89" s="49" t="s">
        <v>526</v>
      </c>
      <c r="E89" s="44">
        <f t="shared" si="5"/>
        <v>0</v>
      </c>
    </row>
    <row r="90" spans="1:5" s="44" customFormat="1">
      <c r="B90" s="49" t="s">
        <v>527</v>
      </c>
    </row>
    <row r="91" spans="1:5" s="44" customFormat="1">
      <c r="B91" s="49" t="s">
        <v>501</v>
      </c>
      <c r="E91" s="44">
        <v>0</v>
      </c>
    </row>
    <row r="92" spans="1:5">
      <c r="B92" s="51" t="s">
        <v>629</v>
      </c>
    </row>
    <row r="93" spans="1:5">
      <c r="A93" s="36" t="s">
        <v>242</v>
      </c>
      <c r="B93" s="39" t="s">
        <v>612</v>
      </c>
      <c r="E93">
        <f t="shared" si="5"/>
        <v>0</v>
      </c>
    </row>
    <row r="94" spans="1:5">
      <c r="A94" t="s">
        <v>593</v>
      </c>
      <c r="B94" s="51" t="s">
        <v>626</v>
      </c>
      <c r="E94">
        <f t="shared" si="5"/>
        <v>0</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workbookViewId="0">
      <selection activeCell="G8" sqref="G8"/>
    </sheetView>
  </sheetViews>
  <sheetFormatPr baseColWidth="10" defaultRowHeight="14.4"/>
  <cols>
    <col min="3" max="3" width="18.21875" customWidth="1"/>
    <col min="4" max="4" width="14.6640625" customWidth="1"/>
    <col min="5" max="6" width="13.33203125" customWidth="1"/>
    <col min="7" max="18" width="9.88671875" customWidth="1"/>
  </cols>
  <sheetData>
    <row r="1" spans="1:21" s="62" customFormat="1" ht="21">
      <c r="A1" s="62" t="s">
        <v>739</v>
      </c>
    </row>
    <row r="4" spans="1:21">
      <c r="G4" s="60" t="s">
        <v>457</v>
      </c>
      <c r="H4" s="60"/>
      <c r="I4" s="60"/>
      <c r="J4" s="60" t="s">
        <v>458</v>
      </c>
      <c r="K4" s="60"/>
      <c r="L4" s="60"/>
      <c r="M4" s="60" t="s">
        <v>459</v>
      </c>
      <c r="N4" s="60"/>
      <c r="O4" s="60"/>
      <c r="P4" s="60" t="s">
        <v>639</v>
      </c>
      <c r="Q4" s="60"/>
      <c r="R4" s="60"/>
      <c r="S4" s="2" t="s">
        <v>453</v>
      </c>
      <c r="T4" t="s">
        <v>460</v>
      </c>
      <c r="U4" t="s">
        <v>461</v>
      </c>
    </row>
    <row r="5" spans="1:21">
      <c r="G5" t="s">
        <v>454</v>
      </c>
      <c r="H5" t="s">
        <v>455</v>
      </c>
      <c r="I5" t="s">
        <v>456</v>
      </c>
      <c r="J5" t="s">
        <v>454</v>
      </c>
      <c r="K5" t="s">
        <v>455</v>
      </c>
      <c r="L5" t="s">
        <v>456</v>
      </c>
      <c r="M5" t="s">
        <v>454</v>
      </c>
      <c r="N5" t="s">
        <v>455</v>
      </c>
      <c r="O5" t="s">
        <v>456</v>
      </c>
      <c r="P5" t="s">
        <v>454</v>
      </c>
      <c r="Q5" t="s">
        <v>455</v>
      </c>
      <c r="R5" t="s">
        <v>456</v>
      </c>
      <c r="S5" t="s">
        <v>454</v>
      </c>
    </row>
    <row r="6" spans="1:21">
      <c r="A6" t="s">
        <v>152</v>
      </c>
      <c r="B6" t="s">
        <v>515</v>
      </c>
      <c r="D6" t="s">
        <v>155</v>
      </c>
      <c r="E6" s="59" t="s">
        <v>156</v>
      </c>
      <c r="F6" s="59"/>
    </row>
    <row r="7" spans="1:21">
      <c r="E7" s="15" t="s">
        <v>157</v>
      </c>
      <c r="F7" s="15" t="s">
        <v>158</v>
      </c>
      <c r="G7" s="36">
        <f>SUM(D8:D13)</f>
        <v>352</v>
      </c>
      <c r="H7" s="37">
        <f>G7/20</f>
        <v>17.600000000000001</v>
      </c>
      <c r="I7" s="37">
        <f>G7/10</f>
        <v>35.200000000000003</v>
      </c>
      <c r="J7">
        <f>SUM(D14:D17)</f>
        <v>279</v>
      </c>
      <c r="K7" s="37">
        <f>J7/20</f>
        <v>13.95</v>
      </c>
      <c r="L7">
        <f>J7/10</f>
        <v>27.9</v>
      </c>
      <c r="M7">
        <f>D18</f>
        <v>160</v>
      </c>
      <c r="N7">
        <f>M7/20</f>
        <v>8</v>
      </c>
      <c r="O7">
        <f>M7/10</f>
        <v>16</v>
      </c>
      <c r="P7" s="35">
        <v>212</v>
      </c>
      <c r="Q7" s="35">
        <f>P7/10</f>
        <v>21.2</v>
      </c>
      <c r="R7" s="35">
        <f>P7/20</f>
        <v>10.6</v>
      </c>
      <c r="S7">
        <f>G7+J7+M7+P7</f>
        <v>1003</v>
      </c>
      <c r="T7" s="37">
        <f>H7+K7+N7+Q7</f>
        <v>60.75</v>
      </c>
      <c r="U7" s="37">
        <f>I7+L7+O7+R7</f>
        <v>89.699999999999989</v>
      </c>
    </row>
    <row r="8" spans="1:21">
      <c r="A8">
        <v>1</v>
      </c>
      <c r="B8" t="s">
        <v>516</v>
      </c>
      <c r="C8" t="s">
        <v>153</v>
      </c>
      <c r="D8">
        <v>59</v>
      </c>
      <c r="E8" s="38">
        <f>D8/20</f>
        <v>2.95</v>
      </c>
      <c r="F8" s="38">
        <f>D8/10</f>
        <v>5.9</v>
      </c>
    </row>
    <row r="9" spans="1:21">
      <c r="A9">
        <v>2</v>
      </c>
      <c r="B9" t="s">
        <v>517</v>
      </c>
      <c r="C9" t="s">
        <v>154</v>
      </c>
      <c r="D9">
        <v>38</v>
      </c>
      <c r="E9" s="38">
        <f t="shared" ref="E9:E19" si="0">D9/20</f>
        <v>1.9</v>
      </c>
      <c r="F9" s="38">
        <f t="shared" ref="F9:F19" si="1">D9/10</f>
        <v>3.8</v>
      </c>
    </row>
    <row r="10" spans="1:21">
      <c r="A10">
        <v>3</v>
      </c>
      <c r="B10" t="s">
        <v>518</v>
      </c>
      <c r="C10" t="s">
        <v>159</v>
      </c>
      <c r="D10">
        <v>53</v>
      </c>
      <c r="E10" s="38">
        <f t="shared" si="0"/>
        <v>2.65</v>
      </c>
      <c r="F10" s="38">
        <f t="shared" si="1"/>
        <v>5.3</v>
      </c>
    </row>
    <row r="11" spans="1:21">
      <c r="A11">
        <v>4</v>
      </c>
      <c r="B11" t="s">
        <v>518</v>
      </c>
      <c r="C11" t="s">
        <v>160</v>
      </c>
      <c r="D11">
        <v>61</v>
      </c>
      <c r="E11" s="38">
        <f t="shared" si="0"/>
        <v>3.05</v>
      </c>
      <c r="F11" s="38">
        <f t="shared" si="1"/>
        <v>6.1</v>
      </c>
    </row>
    <row r="12" spans="1:21">
      <c r="A12">
        <v>5</v>
      </c>
      <c r="B12" t="s">
        <v>518</v>
      </c>
      <c r="C12" t="s">
        <v>161</v>
      </c>
      <c r="D12">
        <v>67</v>
      </c>
      <c r="E12" s="38">
        <f t="shared" si="0"/>
        <v>3.35</v>
      </c>
      <c r="F12" s="38">
        <f t="shared" si="1"/>
        <v>6.7</v>
      </c>
    </row>
    <row r="13" spans="1:21">
      <c r="A13">
        <v>6</v>
      </c>
      <c r="B13" t="s">
        <v>518</v>
      </c>
      <c r="C13" t="s">
        <v>162</v>
      </c>
      <c r="D13">
        <v>74</v>
      </c>
      <c r="E13" s="38">
        <f t="shared" si="0"/>
        <v>3.7</v>
      </c>
      <c r="F13" s="38">
        <f t="shared" si="1"/>
        <v>7.4</v>
      </c>
    </row>
    <row r="14" spans="1:21">
      <c r="A14">
        <v>7</v>
      </c>
      <c r="B14" t="s">
        <v>519</v>
      </c>
      <c r="C14" t="s">
        <v>467</v>
      </c>
      <c r="D14">
        <v>86</v>
      </c>
      <c r="E14" s="38">
        <f t="shared" si="0"/>
        <v>4.3</v>
      </c>
      <c r="F14" s="38">
        <f t="shared" si="1"/>
        <v>8.6</v>
      </c>
    </row>
    <row r="15" spans="1:21">
      <c r="A15">
        <v>8</v>
      </c>
      <c r="C15" t="s">
        <v>214</v>
      </c>
      <c r="D15">
        <v>82</v>
      </c>
      <c r="E15" s="38">
        <f t="shared" si="0"/>
        <v>4.0999999999999996</v>
      </c>
      <c r="F15" s="38">
        <f t="shared" si="1"/>
        <v>8.1999999999999993</v>
      </c>
    </row>
    <row r="16" spans="1:21">
      <c r="A16">
        <v>9</v>
      </c>
      <c r="C16" t="s">
        <v>393</v>
      </c>
      <c r="D16">
        <v>42</v>
      </c>
      <c r="E16" s="38">
        <f t="shared" si="0"/>
        <v>2.1</v>
      </c>
      <c r="F16" s="38">
        <f t="shared" si="1"/>
        <v>4.2</v>
      </c>
    </row>
    <row r="17" spans="1:6">
      <c r="A17">
        <v>10</v>
      </c>
      <c r="C17" t="s">
        <v>394</v>
      </c>
      <c r="D17">
        <v>69</v>
      </c>
      <c r="E17" s="38">
        <f t="shared" si="0"/>
        <v>3.45</v>
      </c>
      <c r="F17" s="38">
        <f t="shared" si="1"/>
        <v>6.9</v>
      </c>
    </row>
    <row r="18" spans="1:6">
      <c r="A18">
        <v>11</v>
      </c>
      <c r="C18" t="s">
        <v>215</v>
      </c>
      <c r="D18">
        <v>160</v>
      </c>
      <c r="E18" s="38">
        <f t="shared" si="0"/>
        <v>8</v>
      </c>
      <c r="F18" s="38">
        <f t="shared" si="1"/>
        <v>16</v>
      </c>
    </row>
    <row r="19" spans="1:6">
      <c r="A19">
        <v>12</v>
      </c>
      <c r="C19" t="s">
        <v>638</v>
      </c>
      <c r="D19">
        <v>212</v>
      </c>
      <c r="E19" s="38">
        <f t="shared" si="0"/>
        <v>10.6</v>
      </c>
      <c r="F19" s="38">
        <f t="shared" si="1"/>
        <v>21.2</v>
      </c>
    </row>
  </sheetData>
  <mergeCells count="5">
    <mergeCell ref="E6:F6"/>
    <mergeCell ref="G4:I4"/>
    <mergeCell ref="J4:L4"/>
    <mergeCell ref="M4:O4"/>
    <mergeCell ref="P4:R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L91"/>
  <sheetViews>
    <sheetView tabSelected="1" zoomScale="110" zoomScaleNormal="110" workbookViewId="0">
      <selection activeCell="B8" sqref="B8"/>
    </sheetView>
  </sheetViews>
  <sheetFormatPr baseColWidth="10" defaultRowHeight="14.4"/>
  <cols>
    <col min="1" max="1" width="12.109375" customWidth="1"/>
    <col min="2" max="12" width="15.6640625" customWidth="1"/>
  </cols>
  <sheetData>
    <row r="5" spans="1:12">
      <c r="B5" t="s">
        <v>170</v>
      </c>
      <c r="C5" t="s">
        <v>171</v>
      </c>
      <c r="D5" t="s">
        <v>172</v>
      </c>
      <c r="E5" t="s">
        <v>173</v>
      </c>
      <c r="F5" t="s">
        <v>167</v>
      </c>
      <c r="G5" t="s">
        <v>168</v>
      </c>
      <c r="H5" t="s">
        <v>169</v>
      </c>
      <c r="I5" t="s">
        <v>170</v>
      </c>
      <c r="J5" t="s">
        <v>171</v>
      </c>
      <c r="K5" t="s">
        <v>172</v>
      </c>
      <c r="L5" t="s">
        <v>173</v>
      </c>
    </row>
    <row r="6" spans="1:12">
      <c r="B6" s="16">
        <v>44924</v>
      </c>
      <c r="C6" s="17">
        <v>44925</v>
      </c>
      <c r="D6" s="17">
        <v>44926</v>
      </c>
      <c r="E6" s="17">
        <v>44927</v>
      </c>
      <c r="F6" s="17">
        <v>44928</v>
      </c>
      <c r="G6" s="17">
        <v>44929</v>
      </c>
      <c r="H6" s="17">
        <v>44930</v>
      </c>
      <c r="I6" s="17">
        <v>44931</v>
      </c>
      <c r="J6" s="17">
        <v>44932</v>
      </c>
      <c r="K6" s="17">
        <v>44933</v>
      </c>
      <c r="L6" s="17">
        <v>44934</v>
      </c>
    </row>
    <row r="8" spans="1:12" ht="43.2">
      <c r="A8" t="s">
        <v>163</v>
      </c>
      <c r="B8" s="21" t="s">
        <v>187</v>
      </c>
      <c r="C8" s="21" t="s">
        <v>183</v>
      </c>
      <c r="D8" s="18"/>
      <c r="E8" s="21" t="s">
        <v>194</v>
      </c>
      <c r="F8" s="21" t="s">
        <v>193</v>
      </c>
      <c r="G8" s="22" t="s">
        <v>192</v>
      </c>
      <c r="H8" s="18"/>
      <c r="I8" s="18"/>
      <c r="J8" s="18"/>
      <c r="K8" s="22" t="s">
        <v>186</v>
      </c>
      <c r="L8" s="21" t="s">
        <v>185</v>
      </c>
    </row>
    <row r="9" spans="1:12" ht="43.2">
      <c r="B9" s="18"/>
      <c r="C9" s="18"/>
      <c r="D9" s="18"/>
      <c r="E9" s="18"/>
      <c r="F9" s="22" t="s">
        <v>191</v>
      </c>
      <c r="G9" s="22" t="s">
        <v>188</v>
      </c>
      <c r="H9" s="18"/>
      <c r="I9" s="18"/>
      <c r="J9" s="18"/>
      <c r="K9" s="22" t="s">
        <v>184</v>
      </c>
      <c r="L9" s="24" t="s">
        <v>391</v>
      </c>
    </row>
    <row r="10" spans="1:12" ht="28.8">
      <c r="B10" s="18"/>
      <c r="C10" s="18"/>
      <c r="D10" s="18"/>
      <c r="E10" s="18"/>
      <c r="F10" s="22" t="s">
        <v>174</v>
      </c>
      <c r="G10" s="18"/>
      <c r="H10" s="18"/>
      <c r="I10" s="18"/>
      <c r="J10" s="18"/>
      <c r="K10" s="21" t="s">
        <v>181</v>
      </c>
      <c r="L10" s="18"/>
    </row>
    <row r="11" spans="1:12" ht="43.2" customHeight="1">
      <c r="A11" t="s">
        <v>176</v>
      </c>
      <c r="B11" s="18"/>
      <c r="C11" s="18"/>
      <c r="D11" s="20" t="s">
        <v>385</v>
      </c>
      <c r="E11" s="20" t="s">
        <v>385</v>
      </c>
      <c r="F11" s="18"/>
      <c r="G11" s="20" t="s">
        <v>166</v>
      </c>
      <c r="H11" s="23" t="s">
        <v>175</v>
      </c>
      <c r="I11" s="23" t="s">
        <v>175</v>
      </c>
      <c r="J11" s="23" t="s">
        <v>175</v>
      </c>
      <c r="K11" s="23" t="s">
        <v>179</v>
      </c>
      <c r="L11" s="18"/>
    </row>
    <row r="12" spans="1:12" ht="43.2" customHeight="1">
      <c r="A12" t="s">
        <v>177</v>
      </c>
      <c r="B12" s="18"/>
      <c r="C12" s="20" t="s">
        <v>386</v>
      </c>
      <c r="D12" s="20" t="s">
        <v>385</v>
      </c>
      <c r="E12" s="18"/>
      <c r="F12" s="20" t="s">
        <v>166</v>
      </c>
      <c r="G12" s="23" t="s">
        <v>178</v>
      </c>
      <c r="H12" s="23" t="s">
        <v>175</v>
      </c>
      <c r="I12" s="23" t="s">
        <v>175</v>
      </c>
      <c r="J12" s="23" t="s">
        <v>175</v>
      </c>
      <c r="K12" s="18"/>
      <c r="L12" s="18"/>
    </row>
    <row r="20" spans="1:2" ht="19.2" customHeight="1">
      <c r="A20" t="s">
        <v>164</v>
      </c>
      <c r="B20" s="19" t="s">
        <v>165</v>
      </c>
    </row>
    <row r="21" spans="1:2">
      <c r="A21" t="s">
        <v>180</v>
      </c>
      <c r="B21" s="18"/>
    </row>
    <row r="22" spans="1:2">
      <c r="B22" s="18"/>
    </row>
    <row r="23" spans="1:2">
      <c r="B23" s="18"/>
    </row>
    <row r="24" spans="1:2">
      <c r="B24" s="18"/>
    </row>
    <row r="35" spans="1:1">
      <c r="A35" t="s">
        <v>182</v>
      </c>
    </row>
    <row r="49" spans="1:1">
      <c r="A49" t="s">
        <v>189</v>
      </c>
    </row>
    <row r="74" spans="1:1">
      <c r="A74" t="s">
        <v>190</v>
      </c>
    </row>
    <row r="89" spans="1:3">
      <c r="A89" t="s">
        <v>195</v>
      </c>
      <c r="B89" t="s">
        <v>197</v>
      </c>
      <c r="C89" s="25" t="s">
        <v>196</v>
      </c>
    </row>
    <row r="91" spans="1:3">
      <c r="A91" t="s">
        <v>387</v>
      </c>
      <c r="B91" t="s">
        <v>388</v>
      </c>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26"/>
  <sheetViews>
    <sheetView workbookViewId="0">
      <selection activeCell="E5" sqref="E5:M22"/>
    </sheetView>
  </sheetViews>
  <sheetFormatPr baseColWidth="10" defaultRowHeight="14.4"/>
  <cols>
    <col min="1" max="1" width="30.21875" bestFit="1" customWidth="1"/>
    <col min="2" max="2" width="8" bestFit="1" customWidth="1"/>
    <col min="3" max="3" width="33.44140625" customWidth="1"/>
    <col min="5" max="5" width="17" customWidth="1"/>
    <col min="8" max="8" width="22.44140625" customWidth="1"/>
  </cols>
  <sheetData>
    <row r="4" spans="1:3">
      <c r="A4" t="s">
        <v>74</v>
      </c>
    </row>
    <row r="6" spans="1:3">
      <c r="A6" t="s">
        <v>198</v>
      </c>
      <c r="B6">
        <v>1118</v>
      </c>
    </row>
    <row r="7" spans="1:3">
      <c r="A7" t="s">
        <v>199</v>
      </c>
      <c r="B7">
        <f>765.75+152.89</f>
        <v>918.64</v>
      </c>
    </row>
    <row r="8" spans="1:3">
      <c r="A8" t="s">
        <v>200</v>
      </c>
      <c r="B8">
        <v>549</v>
      </c>
    </row>
    <row r="9" spans="1:3">
      <c r="A9" t="s">
        <v>201</v>
      </c>
      <c r="B9">
        <v>989.96</v>
      </c>
    </row>
    <row r="10" spans="1:3">
      <c r="A10" t="s">
        <v>202</v>
      </c>
      <c r="B10">
        <v>169.9</v>
      </c>
      <c r="C10" t="s">
        <v>203</v>
      </c>
    </row>
    <row r="11" spans="1:3">
      <c r="C11" t="s">
        <v>204</v>
      </c>
    </row>
    <row r="12" spans="1:3">
      <c r="A12" t="s">
        <v>205</v>
      </c>
      <c r="B12">
        <v>85.95</v>
      </c>
      <c r="C12" t="s">
        <v>211</v>
      </c>
    </row>
    <row r="13" spans="1:3">
      <c r="A13" t="s">
        <v>206</v>
      </c>
      <c r="B13">
        <v>27.58</v>
      </c>
    </row>
    <row r="14" spans="1:3">
      <c r="A14" t="s">
        <v>207</v>
      </c>
      <c r="B14">
        <v>95</v>
      </c>
    </row>
    <row r="15" spans="1:3">
      <c r="A15" t="s">
        <v>740</v>
      </c>
      <c r="B15">
        <v>59.95</v>
      </c>
    </row>
    <row r="16" spans="1:3">
      <c r="A16" t="s">
        <v>208</v>
      </c>
      <c r="B16">
        <v>13.99</v>
      </c>
    </row>
    <row r="17" spans="1:2">
      <c r="A17" t="s">
        <v>209</v>
      </c>
      <c r="B17">
        <v>78</v>
      </c>
    </row>
    <row r="18" spans="1:2">
      <c r="A18" t="s">
        <v>210</v>
      </c>
      <c r="B18">
        <v>65</v>
      </c>
    </row>
    <row r="19" spans="1:2">
      <c r="A19" t="s">
        <v>209</v>
      </c>
      <c r="B19">
        <v>99.95</v>
      </c>
    </row>
    <row r="20" spans="1:2">
      <c r="A20" t="s">
        <v>205</v>
      </c>
      <c r="B20">
        <v>36</v>
      </c>
    </row>
    <row r="21" spans="1:2">
      <c r="A21" t="s">
        <v>209</v>
      </c>
      <c r="B21">
        <v>208.9</v>
      </c>
    </row>
    <row r="26" spans="1:2">
      <c r="A26" t="s">
        <v>453</v>
      </c>
      <c r="B26">
        <f>SUM(B6:B24)</f>
        <v>4515.8199999999988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4" sqref="A4"/>
    </sheetView>
  </sheetViews>
  <sheetFormatPr baseColWidth="10" defaultRowHeight="14.4"/>
  <sheetData>
    <row r="1" spans="1:1">
      <c r="A1" t="s">
        <v>382</v>
      </c>
    </row>
    <row r="2" spans="1:1">
      <c r="A2" t="s">
        <v>383</v>
      </c>
    </row>
    <row r="3" spans="1:1">
      <c r="A3" t="s">
        <v>384</v>
      </c>
    </row>
    <row r="4" spans="1:1">
      <c r="A4" t="s">
        <v>389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Matériel</vt:lpstr>
      <vt:lpstr>Nourriture étape_1</vt:lpstr>
      <vt:lpstr>Nourriture étape_2(Absiko)</vt:lpstr>
      <vt:lpstr>Nourriture étape_3 (Kautokeino)</vt:lpstr>
      <vt:lpstr>Parcours </vt:lpstr>
      <vt:lpstr>Feuille de route</vt:lpstr>
      <vt:lpstr>Dépenses </vt:lpstr>
      <vt:lpstr>Connaissances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dc:creator>
  <cp:lastModifiedBy>Seb</cp:lastModifiedBy>
  <dcterms:created xsi:type="dcterms:W3CDTF">2022-04-10T11:12:38Z</dcterms:created>
  <dcterms:modified xsi:type="dcterms:W3CDTF">2023-03-24T11:45:06Z</dcterms:modified>
</cp:coreProperties>
</file>